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ilev\rinshokenkyu.kyotsu\00. 共有\ひながた（HPアップの最新版）\ポイント算出表\"/>
    </mc:Choice>
  </mc:AlternateContent>
  <xr:revisionPtr revIDLastSave="0" documentId="13_ncr:1_{6D5A2831-4738-468C-8633-6BCCBE9FFBF8}" xr6:coauthVersionLast="36" xr6:coauthVersionMax="36" xr10:uidLastSave="{00000000-0000-0000-0000-000000000000}"/>
  <bookViews>
    <workbookView xWindow="0" yWindow="0" windowWidth="20490" windowHeight="7455" activeTab="2" xr2:uid="{00000000-000D-0000-FFFF-FFFF00000000}"/>
  </bookViews>
  <sheets>
    <sheet name="経費算定ポイント算出表（医薬品）" sheetId="9" r:id="rId1"/>
    <sheet name="治験薬ポイント算出表" sheetId="10" r:id="rId2"/>
    <sheet name="経費算定明細書" sheetId="2" r:id="rId3"/>
    <sheet name="IRB審査費用2年目以降（作成不要）" sheetId="21" r:id="rId4"/>
    <sheet name="モニタリング費用（作成不要）" sheetId="18" r:id="rId5"/>
    <sheet name="治験薬管理経費（作成不要）" sheetId="20" r:id="rId6"/>
    <sheet name="経費算定ポイント算出表（終了が定まっていない治験)" sheetId="17" r:id="rId7"/>
    <sheet name="経費算定明細書 （終了が定まっていない治験）" sheetId="23" r:id="rId8"/>
    <sheet name="CRC_ポイント算出表" sheetId="16" r:id="rId9"/>
    <sheet name="CRC_ポイント算出表(終了が定まっていない治験)" sheetId="19" r:id="rId10"/>
    <sheet name="経費算定明細書 (CRC)" sheetId="15" r:id="rId11"/>
  </sheets>
  <externalReferences>
    <externalReference r:id="rId12"/>
    <externalReference r:id="rId13"/>
  </externalReferences>
  <definedNames>
    <definedName name="OLE_LINK1" localSheetId="3">'IRB審査費用2年目以降（作成不要）'!$E$16</definedName>
    <definedName name="OLE_LINK1" localSheetId="4">'モニタリング費用（作成不要）'!#REF!</definedName>
    <definedName name="OLE_LINK1" localSheetId="2">経費算定明細書!$E$16</definedName>
    <definedName name="OLE_LINK1" localSheetId="10">'経費算定明細書 (CRC)'!#REF!</definedName>
    <definedName name="OLE_LINK1" localSheetId="7">'経費算定明細書 （終了が定まっていない治験）'!$E$16</definedName>
    <definedName name="OLE_LINK1" localSheetId="5">'治験薬管理経費（作成不要）'!#REF!</definedName>
    <definedName name="_xlnm.Print_Area" localSheetId="8">CRC_ポイント算出表!$A$1:$M$42</definedName>
    <definedName name="_xlnm.Print_Area" localSheetId="3">'IRB審査費用2年目以降（作成不要）'!$A$1:$AV$24</definedName>
    <definedName name="_xlnm.Print_Area" localSheetId="4">'モニタリング費用（作成不要）'!$A$1:$AV$22</definedName>
    <definedName name="_xlnm.Print_Area" localSheetId="0">'経費算定ポイント算出表（医薬品）'!$A$1:$M$41</definedName>
    <definedName name="_xlnm.Print_Area" localSheetId="6">'経費算定ポイント算出表（終了が定まっていない治験)'!$A$1:$M$22</definedName>
    <definedName name="_xlnm.Print_Area" localSheetId="2">経費算定明細書!$A$1:$AV$38</definedName>
    <definedName name="_xlnm.Print_Area" localSheetId="10">'経費算定明細書 (CRC)'!$A$1:$AV$34</definedName>
    <definedName name="_xlnm.Print_Area" localSheetId="7">'経費算定明細書 （終了が定まっていない治験）'!$A$1:$AV$38</definedName>
    <definedName name="_xlnm.Print_Area" localSheetId="5">'治験薬管理経費（作成不要）'!$A$1:$AV$22</definedName>
    <definedName name="診療科">[1]入力リスト!$G$3:$G$45</definedName>
    <definedName name="投与期間" localSheetId="3">#REF!</definedName>
    <definedName name="投与期間" localSheetId="7">#REF!</definedName>
    <definedName name="投与期間" localSheetId="5">#REF!</definedName>
    <definedName name="投与期間">#REF!</definedName>
  </definedNames>
  <calcPr calcId="191029"/>
</workbook>
</file>

<file path=xl/calcChain.xml><?xml version="1.0" encoding="utf-8"?>
<calcChain xmlns="http://schemas.openxmlformats.org/spreadsheetml/2006/main">
  <c r="AC33" i="15" l="1"/>
  <c r="AC31" i="15"/>
  <c r="AC37" i="2"/>
  <c r="AC35" i="2"/>
  <c r="W18" i="15"/>
  <c r="AB28" i="23" l="1"/>
  <c r="W28" i="23" s="1"/>
  <c r="AB27" i="23"/>
  <c r="W27" i="23" s="1"/>
  <c r="AB16" i="23"/>
  <c r="W29" i="23" l="1"/>
  <c r="W31" i="23" s="1"/>
  <c r="W30" i="23"/>
  <c r="AE38" i="23" l="1"/>
  <c r="AC35" i="23"/>
  <c r="AC37" i="23" s="1"/>
  <c r="AQ35" i="23" s="1"/>
  <c r="AQ36" i="23" l="1"/>
  <c r="AQ37" i="23" s="1"/>
  <c r="W15" i="20" l="1"/>
  <c r="W20" i="21" l="1"/>
  <c r="W19" i="21"/>
  <c r="W21" i="21" s="1"/>
  <c r="W22" i="21" s="1"/>
  <c r="W17" i="20"/>
  <c r="W18" i="20"/>
  <c r="G24" i="10"/>
  <c r="AB16" i="21" s="1"/>
  <c r="L17" i="19"/>
  <c r="L12" i="19"/>
  <c r="L11" i="19"/>
  <c r="L9" i="19"/>
  <c r="W19" i="20" l="1"/>
  <c r="W20" i="20" s="1"/>
  <c r="L18" i="19"/>
  <c r="L19" i="19" s="1"/>
  <c r="W23" i="21"/>
  <c r="W21" i="20"/>
  <c r="W16" i="18"/>
  <c r="W17" i="18" s="1"/>
  <c r="L20" i="17"/>
  <c r="L19" i="17"/>
  <c r="L18" i="17"/>
  <c r="L17" i="17"/>
  <c r="L12" i="17"/>
  <c r="L11" i="17"/>
  <c r="L9" i="17"/>
  <c r="L37" i="9"/>
  <c r="L25" i="16"/>
  <c r="L25" i="9"/>
  <c r="G25" i="10"/>
  <c r="AB16" i="2"/>
  <c r="W16" i="2" s="1"/>
  <c r="W19" i="2" s="1"/>
  <c r="W19" i="15"/>
  <c r="L29" i="9"/>
  <c r="L36" i="9"/>
  <c r="L35" i="9"/>
  <c r="L39" i="16"/>
  <c r="L38" i="16"/>
  <c r="L36" i="16"/>
  <c r="L35" i="16"/>
  <c r="L34" i="16"/>
  <c r="L33" i="16"/>
  <c r="L31" i="16"/>
  <c r="L29" i="16"/>
  <c r="L28" i="16"/>
  <c r="L26" i="16"/>
  <c r="L24" i="16"/>
  <c r="L22" i="16"/>
  <c r="L20" i="16"/>
  <c r="L18" i="16"/>
  <c r="L17" i="16"/>
  <c r="L15" i="16"/>
  <c r="L14" i="16"/>
  <c r="L13" i="16"/>
  <c r="L11" i="16"/>
  <c r="L10" i="16"/>
  <c r="L9" i="16"/>
  <c r="L39" i="9"/>
  <c r="L38" i="9"/>
  <c r="L31" i="9"/>
  <c r="L26" i="9"/>
  <c r="L22" i="9"/>
  <c r="L28" i="9"/>
  <c r="L24" i="9"/>
  <c r="L18" i="9"/>
  <c r="L20" i="9"/>
  <c r="L33" i="9"/>
  <c r="L34" i="9"/>
  <c r="AN27" i="2"/>
  <c r="AN28" i="2" s="1"/>
  <c r="L17" i="9"/>
  <c r="L15" i="9"/>
  <c r="L14" i="9"/>
  <c r="L13" i="9"/>
  <c r="L11" i="9"/>
  <c r="L10" i="9"/>
  <c r="L9" i="9"/>
  <c r="C19" i="19" l="1"/>
  <c r="L40" i="16"/>
  <c r="L21" i="17"/>
  <c r="C22" i="17" s="1"/>
  <c r="L22" i="17" s="1"/>
  <c r="L40" i="9"/>
  <c r="C41" i="9" s="1"/>
  <c r="L41" i="9" s="1"/>
  <c r="W27" i="2" s="1"/>
  <c r="W18" i="18"/>
  <c r="W19" i="18" s="1"/>
  <c r="W20" i="18" s="1"/>
  <c r="W20" i="2"/>
  <c r="W21" i="2" s="1"/>
  <c r="W22" i="2" s="1"/>
  <c r="C42" i="16" l="1"/>
  <c r="L42" i="16" s="1"/>
  <c r="AB23" i="15"/>
  <c r="W23" i="15" s="1"/>
  <c r="AB28" i="2"/>
  <c r="AB27" i="2"/>
  <c r="W21" i="18"/>
  <c r="W23" i="2"/>
  <c r="W28" i="2"/>
  <c r="W30" i="2" s="1"/>
  <c r="W25" i="15" l="1"/>
  <c r="W29" i="2"/>
  <c r="W31" i="2" s="1"/>
  <c r="P31" i="15" l="1"/>
  <c r="P33" i="15" s="1"/>
  <c r="D31" i="15"/>
  <c r="D33" i="15" s="1"/>
  <c r="AQ31" i="15" s="1"/>
  <c r="AQ32" i="15" s="1"/>
  <c r="AQ33" i="15" s="1"/>
  <c r="J31" i="15"/>
  <c r="J33" i="15" s="1"/>
  <c r="V31" i="15"/>
  <c r="V33" i="15" s="1"/>
  <c r="P35" i="2"/>
  <c r="P37" i="2" s="1"/>
  <c r="J35" i="2"/>
  <c r="J37" i="2" s="1"/>
  <c r="V35" i="2"/>
  <c r="V37" i="2" s="1"/>
  <c r="D35" i="2"/>
  <c r="D37" i="2" s="1"/>
  <c r="AQ35" i="2" l="1"/>
  <c r="AQ36" i="2" l="1"/>
  <c r="AQ37" i="2" s="1"/>
</calcChain>
</file>

<file path=xl/sharedStrings.xml><?xml version="1.0" encoding="utf-8"?>
<sst xmlns="http://schemas.openxmlformats.org/spreadsheetml/2006/main" count="916" uniqueCount="399">
  <si>
    <t>整理番号</t>
  </si>
  <si>
    <t>区　　分</t>
  </si>
  <si>
    <t>区分</t>
  </si>
  <si>
    <t>金額(円)</t>
  </si>
  <si>
    <t>算定内訳</t>
  </si>
  <si>
    <t>直接経費</t>
  </si>
  <si>
    <t>×</t>
    <phoneticPr fontId="3"/>
  </si>
  <si>
    <t>算定内訳</t>
    <phoneticPr fontId="3"/>
  </si>
  <si>
    <t>円×</t>
    <rPh sb="0" eb="1">
      <t>エン</t>
    </rPh>
    <phoneticPr fontId="3"/>
  </si>
  <si>
    <t>ポイント×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</si>
  <si>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</si>
  <si>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</si>
  <si>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</si>
  <si>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</t>
    <phoneticPr fontId="3"/>
  </si>
  <si>
    <t>西暦</t>
    <phoneticPr fontId="3"/>
  </si>
  <si>
    <t>～  西暦</t>
    <phoneticPr fontId="3"/>
  </si>
  <si>
    <t>）</t>
    <phoneticPr fontId="3"/>
  </si>
  <si>
    <t>5～24週</t>
    <rPh sb="4" eb="5">
      <t>シュウ</t>
    </rPh>
    <phoneticPr fontId="3"/>
  </si>
  <si>
    <t>ウエイト</t>
    <phoneticPr fontId="3"/>
  </si>
  <si>
    <t>Ⅰ</t>
    <phoneticPr fontId="3"/>
  </si>
  <si>
    <t>Ⅱ</t>
    <phoneticPr fontId="3"/>
  </si>
  <si>
    <t>Ⅲ</t>
    <phoneticPr fontId="3"/>
  </si>
  <si>
    <t>A</t>
    <phoneticPr fontId="3"/>
  </si>
  <si>
    <t>B</t>
    <phoneticPr fontId="3"/>
  </si>
  <si>
    <t>入院・外来の別</t>
    <rPh sb="0" eb="2">
      <t>ニュウイン</t>
    </rPh>
    <rPh sb="3" eb="5">
      <t>ガイライ</t>
    </rPh>
    <rPh sb="6" eb="7">
      <t>ベツ</t>
    </rPh>
    <phoneticPr fontId="3"/>
  </si>
  <si>
    <t>デザイン</t>
    <phoneticPr fontId="3"/>
  </si>
  <si>
    <t>中等度</t>
    <rPh sb="0" eb="2">
      <t>チュウトウ</t>
    </rPh>
    <rPh sb="2" eb="3">
      <t>ド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</si>
  <si>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</si>
  <si>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</si>
  <si>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オープン</t>
    <phoneticPr fontId="3"/>
  </si>
  <si>
    <t>成人</t>
    <rPh sb="0" eb="2">
      <t>セイジン</t>
    </rPh>
    <phoneticPr fontId="3"/>
  </si>
  <si>
    <t>単盲検</t>
    <rPh sb="0" eb="1">
      <t>タン</t>
    </rPh>
    <rPh sb="1" eb="3">
      <t>モウケン</t>
    </rPh>
    <phoneticPr fontId="3"/>
  </si>
  <si>
    <t>二重盲検</t>
    <rPh sb="0" eb="2">
      <t>ニジュウ</t>
    </rPh>
    <rPh sb="2" eb="4">
      <t>モウケン</t>
    </rPh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</si>
  <si>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</si>
  <si>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</si>
  <si>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</si>
  <si>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</si>
  <si>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</si>
  <si>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</si>
  <si>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</si>
  <si>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</si>
  <si>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</si>
  <si>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</si>
  <si>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</si>
  <si>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要　素</t>
    <rPh sb="0" eb="1">
      <t>ヨウ</t>
    </rPh>
    <rPh sb="2" eb="3">
      <t>ス</t>
    </rPh>
    <phoneticPr fontId="3"/>
  </si>
  <si>
    <t>症例</t>
    <rPh sb="0" eb="2">
      <t>ショウレイ</t>
    </rPh>
    <phoneticPr fontId="3"/>
  </si>
  <si>
    <t>円</t>
    <phoneticPr fontId="3"/>
  </si>
  <si>
    <t>治験依頼者</t>
    <rPh sb="0" eb="2">
      <t>チケン</t>
    </rPh>
    <rPh sb="2" eb="5">
      <t>イライシャ</t>
    </rPh>
    <phoneticPr fontId="3"/>
  </si>
  <si>
    <t>治験課題名</t>
    <rPh sb="0" eb="2">
      <t>チケン</t>
    </rPh>
    <rPh sb="2" eb="4">
      <t>カダイ</t>
    </rPh>
    <rPh sb="4" eb="5">
      <t>メイ</t>
    </rPh>
    <phoneticPr fontId="3"/>
  </si>
  <si>
    <t>ポイント数</t>
    <rPh sb="4" eb="5">
      <t>スウ</t>
    </rPh>
    <phoneticPr fontId="3"/>
  </si>
  <si>
    <t>（ウエイト×1）</t>
    <phoneticPr fontId="3"/>
  </si>
  <si>
    <t>（ウエイト×3）</t>
    <phoneticPr fontId="3"/>
  </si>
  <si>
    <t>（ウエイト×5）</t>
    <phoneticPr fontId="3"/>
  </si>
  <si>
    <t>対象疾患の重症度</t>
    <rPh sb="0" eb="2">
      <t>タイショウ</t>
    </rPh>
    <rPh sb="2" eb="4">
      <t>シッカン</t>
    </rPh>
    <rPh sb="5" eb="7">
      <t>ジュウショウ</t>
    </rPh>
    <rPh sb="7" eb="8">
      <t>ド</t>
    </rPh>
    <phoneticPr fontId="3"/>
  </si>
  <si>
    <t>軽症</t>
    <rPh sb="0" eb="2">
      <t>ケイショウ</t>
    </rPh>
    <phoneticPr fontId="3"/>
  </si>
  <si>
    <t>重症・重篤</t>
    <rPh sb="0" eb="2">
      <t>ジュウショウ</t>
    </rPh>
    <rPh sb="3" eb="5">
      <t>ジュウトク</t>
    </rPh>
    <phoneticPr fontId="3"/>
  </si>
  <si>
    <t>治験薬製造承認の状況</t>
    <rPh sb="0" eb="2">
      <t>チケン</t>
    </rPh>
    <rPh sb="2" eb="3">
      <t>ヤク</t>
    </rPh>
    <rPh sb="3" eb="5">
      <t>セイゾウ</t>
    </rPh>
    <rPh sb="5" eb="7">
      <t>ショウニン</t>
    </rPh>
    <rPh sb="8" eb="10">
      <t>ジョウキョウ</t>
    </rPh>
    <phoneticPr fontId="3"/>
  </si>
  <si>
    <t>他の適応に</t>
    <rPh sb="0" eb="1">
      <t>タ</t>
    </rPh>
    <rPh sb="2" eb="4">
      <t>テキオウ</t>
    </rPh>
    <phoneticPr fontId="3"/>
  </si>
  <si>
    <t>同一適応に</t>
    <rPh sb="0" eb="2">
      <t>ドウイツ</t>
    </rPh>
    <rPh sb="2" eb="4">
      <t>テキオウ</t>
    </rPh>
    <phoneticPr fontId="3"/>
  </si>
  <si>
    <t>未承認</t>
    <rPh sb="0" eb="3">
      <t>ミショウニン</t>
    </rPh>
    <phoneticPr fontId="3"/>
  </si>
  <si>
    <t>国内で承認</t>
    <rPh sb="0" eb="2">
      <t>コクナイ</t>
    </rPh>
    <rPh sb="3" eb="5">
      <t>ショウニン</t>
    </rPh>
    <phoneticPr fontId="3"/>
  </si>
  <si>
    <t>欧米で承認</t>
    <rPh sb="0" eb="2">
      <t>オウベイ</t>
    </rPh>
    <rPh sb="3" eb="5">
      <t>ショウニン</t>
    </rPh>
    <phoneticPr fontId="3"/>
  </si>
  <si>
    <t>単盲検</t>
    <rPh sb="0" eb="1">
      <t>タン</t>
    </rPh>
    <rPh sb="1" eb="2">
      <t>モウ</t>
    </rPh>
    <rPh sb="2" eb="3">
      <t>ケン</t>
    </rPh>
    <phoneticPr fontId="3"/>
  </si>
  <si>
    <t>二重盲検</t>
    <rPh sb="0" eb="2">
      <t>ニジュウ</t>
    </rPh>
    <rPh sb="2" eb="3">
      <t>モウ</t>
    </rPh>
    <rPh sb="3" eb="4">
      <t>ケン</t>
    </rPh>
    <phoneticPr fontId="3"/>
  </si>
  <si>
    <t>プラセボの使用</t>
    <rPh sb="5" eb="7">
      <t>シヨウ</t>
    </rPh>
    <phoneticPr fontId="3"/>
  </si>
  <si>
    <t>使用</t>
    <rPh sb="0" eb="2">
      <t>シヨウ</t>
    </rPh>
    <phoneticPr fontId="3"/>
  </si>
  <si>
    <t>併用薬の使用</t>
    <rPh sb="0" eb="2">
      <t>ヘイヨウ</t>
    </rPh>
    <rPh sb="2" eb="3">
      <t>ヤク</t>
    </rPh>
    <rPh sb="4" eb="6">
      <t>シヨウ</t>
    </rPh>
    <phoneticPr fontId="3"/>
  </si>
  <si>
    <t>同効薬でも</t>
    <rPh sb="0" eb="1">
      <t>ドウ</t>
    </rPh>
    <rPh sb="1" eb="2">
      <t>コウ</t>
    </rPh>
    <rPh sb="2" eb="3">
      <t>ヤク</t>
    </rPh>
    <phoneticPr fontId="3"/>
  </si>
  <si>
    <t>同効薬のみ</t>
    <rPh sb="0" eb="1">
      <t>ドウ</t>
    </rPh>
    <rPh sb="1" eb="2">
      <t>コウ</t>
    </rPh>
    <rPh sb="2" eb="3">
      <t>ヤク</t>
    </rPh>
    <phoneticPr fontId="3"/>
  </si>
  <si>
    <t>全面禁止</t>
    <rPh sb="0" eb="2">
      <t>ゼンメン</t>
    </rPh>
    <rPh sb="2" eb="4">
      <t>キンシ</t>
    </rPh>
    <phoneticPr fontId="3"/>
  </si>
  <si>
    <t>不変使用可</t>
    <rPh sb="0" eb="2">
      <t>フヘン</t>
    </rPh>
    <rPh sb="2" eb="4">
      <t>シヨウ</t>
    </rPh>
    <rPh sb="4" eb="5">
      <t>カ</t>
    </rPh>
    <phoneticPr fontId="3"/>
  </si>
  <si>
    <t>禁止</t>
    <rPh sb="0" eb="2">
      <t>キンシ</t>
    </rPh>
    <phoneticPr fontId="3"/>
  </si>
  <si>
    <t>治験薬の投与経路</t>
    <rPh sb="0" eb="2">
      <t>チケン</t>
    </rPh>
    <rPh sb="2" eb="3">
      <t>ヤク</t>
    </rPh>
    <rPh sb="4" eb="6">
      <t>トウヨ</t>
    </rPh>
    <rPh sb="6" eb="8">
      <t>ケイロ</t>
    </rPh>
    <phoneticPr fontId="3"/>
  </si>
  <si>
    <t>内用・外用</t>
    <rPh sb="0" eb="2">
      <t>ナイヨウ</t>
    </rPh>
    <rPh sb="3" eb="5">
      <t>ガイヨウ</t>
    </rPh>
    <phoneticPr fontId="3"/>
  </si>
  <si>
    <t>皮下・筋注</t>
    <rPh sb="0" eb="2">
      <t>ヒカ</t>
    </rPh>
    <rPh sb="3" eb="4">
      <t>キン</t>
    </rPh>
    <rPh sb="4" eb="5">
      <t>チュウ</t>
    </rPh>
    <phoneticPr fontId="3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</si>
  <si>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3"/>
  </si>
  <si>
    <t>4週間以内</t>
    <rPh sb="1" eb="3">
      <t>シュウカン</t>
    </rPh>
    <rPh sb="3" eb="5">
      <t>イナイ</t>
    </rPh>
    <phoneticPr fontId="3"/>
  </si>
  <si>
    <t>被験者層</t>
    <rPh sb="0" eb="3">
      <t>ヒケンシャ</t>
    </rPh>
    <rPh sb="3" eb="4">
      <t>ソウ</t>
    </rPh>
    <phoneticPr fontId="3"/>
  </si>
  <si>
    <t>被験者の選出</t>
    <rPh sb="0" eb="3">
      <t>ヒケンシャ</t>
    </rPh>
    <rPh sb="4" eb="6">
      <t>センシュツ</t>
    </rPh>
    <phoneticPr fontId="3"/>
  </si>
  <si>
    <t>19以下</t>
    <rPh sb="2" eb="4">
      <t>イカ</t>
    </rPh>
    <phoneticPr fontId="3"/>
  </si>
  <si>
    <t>20～29</t>
    <phoneticPr fontId="3"/>
  </si>
  <si>
    <t>30以上</t>
    <rPh sb="2" eb="4">
      <t>イジョウ</t>
    </rPh>
    <phoneticPr fontId="3"/>
  </si>
  <si>
    <t>（適格＋除外基準数）</t>
    <rPh sb="1" eb="3">
      <t>テキカク</t>
    </rPh>
    <rPh sb="4" eb="6">
      <t>ジョガイ</t>
    </rPh>
    <rPh sb="6" eb="8">
      <t>キジュン</t>
    </rPh>
    <rPh sb="8" eb="9">
      <t>スウ</t>
    </rPh>
    <phoneticPr fontId="3"/>
  </si>
  <si>
    <t>4以下</t>
    <rPh sb="1" eb="3">
      <t>イカ</t>
    </rPh>
    <phoneticPr fontId="3"/>
  </si>
  <si>
    <t>5～9</t>
    <phoneticPr fontId="3"/>
  </si>
  <si>
    <t>10以上</t>
    <rPh sb="2" eb="4">
      <t>イジョウ</t>
    </rPh>
    <phoneticPr fontId="3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</si>
  <si>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3"/>
  </si>
  <si>
    <t>N</t>
    <phoneticPr fontId="3"/>
  </si>
  <si>
    <t>侵襲的機能検査及び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phoneticPr fontId="3"/>
  </si>
  <si>
    <t>画像診断回数</t>
    <rPh sb="0" eb="2">
      <t>ガゾウ</t>
    </rPh>
    <rPh sb="2" eb="4">
      <t>シンダン</t>
    </rPh>
    <rPh sb="4" eb="6">
      <t>カイスウ</t>
    </rPh>
    <phoneticPr fontId="3"/>
  </si>
  <si>
    <t>O</t>
    <phoneticPr fontId="3"/>
  </si>
  <si>
    <t>特殊検査のための検体</t>
    <rPh sb="0" eb="2">
      <t>トクシュ</t>
    </rPh>
    <rPh sb="2" eb="4">
      <t>ケンサ</t>
    </rPh>
    <rPh sb="8" eb="10">
      <t>ケンタイ</t>
    </rPh>
    <phoneticPr fontId="3"/>
  </si>
  <si>
    <t>採取回数</t>
    <rPh sb="0" eb="2">
      <t>サイシュ</t>
    </rPh>
    <rPh sb="2" eb="4">
      <t>カイスウ</t>
    </rPh>
    <phoneticPr fontId="3"/>
  </si>
  <si>
    <t>P</t>
    <phoneticPr fontId="3"/>
  </si>
  <si>
    <t>生検回数</t>
    <rPh sb="0" eb="1">
      <t>セイ</t>
    </rPh>
    <rPh sb="1" eb="2">
      <t>ケン</t>
    </rPh>
    <rPh sb="2" eb="4">
      <t>カイスウ</t>
    </rPh>
    <phoneticPr fontId="3"/>
  </si>
  <si>
    <t>Q</t>
    <phoneticPr fontId="3"/>
  </si>
  <si>
    <t>１回</t>
    <rPh sb="1" eb="2">
      <t>カイ</t>
    </rPh>
    <phoneticPr fontId="3"/>
  </si>
  <si>
    <t>R</t>
    <phoneticPr fontId="3"/>
  </si>
  <si>
    <t>S</t>
    <phoneticPr fontId="3"/>
  </si>
  <si>
    <t>相の種類</t>
    <rPh sb="0" eb="1">
      <t>ソウ</t>
    </rPh>
    <rPh sb="2" eb="4">
      <t>シュルイ</t>
    </rPh>
    <phoneticPr fontId="3"/>
  </si>
  <si>
    <t>Ⅰ相</t>
    <rPh sb="1" eb="2">
      <t>ソウ</t>
    </rPh>
    <phoneticPr fontId="3"/>
  </si>
  <si>
    <t>合計ポイント数</t>
    <rPh sb="0" eb="2">
      <t>ゴウケイ</t>
    </rPh>
    <rPh sb="6" eb="7">
      <t>スウ</t>
    </rPh>
    <phoneticPr fontId="3"/>
  </si>
  <si>
    <t>国際共同治験</t>
    <rPh sb="0" eb="2">
      <t>コクサイ</t>
    </rPh>
    <rPh sb="2" eb="4">
      <t>キョウドウ</t>
    </rPh>
    <rPh sb="4" eb="6">
      <t>チケン</t>
    </rPh>
    <phoneticPr fontId="3"/>
  </si>
  <si>
    <t>該当</t>
    <rPh sb="0" eb="2">
      <t>ガイトウ</t>
    </rPh>
    <phoneticPr fontId="3"/>
  </si>
  <si>
    <t>経　費　算　定　明　細　書</t>
    <rPh sb="8" eb="9">
      <t>メイ</t>
    </rPh>
    <rPh sb="10" eb="11">
      <t>ホソ</t>
    </rPh>
    <rPh sb="12" eb="13">
      <t>ガキ</t>
    </rPh>
    <phoneticPr fontId="3"/>
  </si>
  <si>
    <t>５．変動経費算定内訳</t>
    <rPh sb="2" eb="4">
      <t>ヘンドウ</t>
    </rPh>
    <phoneticPr fontId="3"/>
  </si>
  <si>
    <t>１．治験課題名</t>
    <phoneticPr fontId="3"/>
  </si>
  <si>
    <t>３．診療科(部)</t>
    <phoneticPr fontId="3"/>
  </si>
  <si>
    <t>Ａ　審査費</t>
    <phoneticPr fontId="3"/>
  </si>
  <si>
    <t xml:space="preserve">合　計  </t>
    <phoneticPr fontId="3"/>
  </si>
  <si>
    <t>治験薬管理経費ポイント算出表</t>
    <rPh sb="0" eb="3">
      <t>チケンヤク</t>
    </rPh>
    <rPh sb="3" eb="5">
      <t>カンリ</t>
    </rPh>
    <rPh sb="5" eb="7">
      <t>ケイヒ</t>
    </rPh>
    <rPh sb="11" eb="13">
      <t>サンシュツ</t>
    </rPh>
    <rPh sb="13" eb="14">
      <t>ヒョウ</t>
    </rPh>
    <phoneticPr fontId="3"/>
  </si>
  <si>
    <t>Ⅰ
（ウエイト×1）</t>
    <phoneticPr fontId="3"/>
  </si>
  <si>
    <t>Ⅱ
（ウエイト×2）</t>
    <phoneticPr fontId="3"/>
  </si>
  <si>
    <t>Ⅲ
（ウエイト×3）</t>
    <phoneticPr fontId="3"/>
  </si>
  <si>
    <t>治験薬の剤型</t>
    <rPh sb="0" eb="3">
      <t>チケンヤク</t>
    </rPh>
    <rPh sb="4" eb="5">
      <t>ザイ</t>
    </rPh>
    <rPh sb="5" eb="6">
      <t>カタ</t>
    </rPh>
    <phoneticPr fontId="3"/>
  </si>
  <si>
    <t>内服</t>
    <rPh sb="0" eb="2">
      <t>ナイフク</t>
    </rPh>
    <phoneticPr fontId="3"/>
  </si>
  <si>
    <t>外用</t>
    <rPh sb="0" eb="2">
      <t>ガイヨウ</t>
    </rPh>
    <phoneticPr fontId="3"/>
  </si>
  <si>
    <t>注射</t>
    <rPh sb="0" eb="2">
      <t>チュウシャ</t>
    </rPh>
    <phoneticPr fontId="3"/>
  </si>
  <si>
    <t>投与期間</t>
    <rPh sb="0" eb="3">
      <t>トウヨキ</t>
    </rPh>
    <rPh sb="3" eb="4">
      <t>カン</t>
    </rPh>
    <phoneticPr fontId="3"/>
  </si>
  <si>
    <t>25～49週。50週以上は、25週毎に9ポイント加算する。</t>
    <rPh sb="5" eb="6">
      <t>シュウ</t>
    </rPh>
    <rPh sb="9" eb="10">
      <t>シュウ</t>
    </rPh>
    <rPh sb="10" eb="12">
      <t>イジョウ</t>
    </rPh>
    <rPh sb="16" eb="17">
      <t>シュウ</t>
    </rPh>
    <rPh sb="17" eb="18">
      <t>ゴト</t>
    </rPh>
    <rPh sb="24" eb="26">
      <t>カサン</t>
    </rPh>
    <phoneticPr fontId="3"/>
  </si>
  <si>
    <t>調剤及び出庫回数</t>
    <rPh sb="0" eb="2">
      <t>チョウザイ</t>
    </rPh>
    <rPh sb="2" eb="3">
      <t>オヨ</t>
    </rPh>
    <rPh sb="4" eb="6">
      <t>シュッコ</t>
    </rPh>
    <rPh sb="6" eb="8">
      <t>カイスウ</t>
    </rPh>
    <phoneticPr fontId="3"/>
  </si>
  <si>
    <t>単回</t>
    <rPh sb="0" eb="1">
      <t>タン</t>
    </rPh>
    <rPh sb="1" eb="2">
      <t>カイ</t>
    </rPh>
    <phoneticPr fontId="3"/>
  </si>
  <si>
    <t>5回以下</t>
    <rPh sb="1" eb="2">
      <t>カイ</t>
    </rPh>
    <rPh sb="2" eb="4">
      <t>イカ</t>
    </rPh>
    <phoneticPr fontId="3"/>
  </si>
  <si>
    <t>6回以上</t>
    <rPh sb="1" eb="4">
      <t>カイイジョウ</t>
    </rPh>
    <phoneticPr fontId="3"/>
  </si>
  <si>
    <t>保存状況</t>
    <rPh sb="0" eb="2">
      <t>ホゾン</t>
    </rPh>
    <rPh sb="2" eb="4">
      <t>ジョウキョウ</t>
    </rPh>
    <phoneticPr fontId="3"/>
  </si>
  <si>
    <t>室温</t>
    <rPh sb="0" eb="2">
      <t>シツオン</t>
    </rPh>
    <phoneticPr fontId="3"/>
  </si>
  <si>
    <t>冷所又は遮光</t>
    <rPh sb="0" eb="2">
      <t>レイショ</t>
    </rPh>
    <rPh sb="2" eb="3">
      <t>マタ</t>
    </rPh>
    <rPh sb="4" eb="6">
      <t>シャコウ</t>
    </rPh>
    <phoneticPr fontId="3"/>
  </si>
  <si>
    <t>冷所及び遮光</t>
    <rPh sb="0" eb="2">
      <t>レイショ</t>
    </rPh>
    <rPh sb="2" eb="3">
      <t>オヨ</t>
    </rPh>
    <rPh sb="4" eb="6">
      <t>シャコウ</t>
    </rPh>
    <phoneticPr fontId="3"/>
  </si>
  <si>
    <t>単相か複相か</t>
    <rPh sb="0" eb="1">
      <t>タン</t>
    </rPh>
    <rPh sb="1" eb="2">
      <t>ソウ</t>
    </rPh>
    <rPh sb="3" eb="4">
      <t>フク</t>
    </rPh>
    <rPh sb="4" eb="5">
      <t>ソウ</t>
    </rPh>
    <phoneticPr fontId="3"/>
  </si>
  <si>
    <t>2つの相同時</t>
    <rPh sb="3" eb="4">
      <t>ソウ</t>
    </rPh>
    <rPh sb="4" eb="6">
      <t>ドウジ</t>
    </rPh>
    <phoneticPr fontId="3"/>
  </si>
  <si>
    <t>3つ以上</t>
    <rPh sb="2" eb="4">
      <t>イジョウ</t>
    </rPh>
    <phoneticPr fontId="3"/>
  </si>
  <si>
    <t>単科か複数科か</t>
    <rPh sb="0" eb="2">
      <t>タンカ</t>
    </rPh>
    <rPh sb="3" eb="5">
      <t>フクスウ</t>
    </rPh>
    <rPh sb="5" eb="6">
      <t>カ</t>
    </rPh>
    <phoneticPr fontId="3"/>
  </si>
  <si>
    <t>2科</t>
    <rPh sb="1" eb="2">
      <t>カ</t>
    </rPh>
    <phoneticPr fontId="3"/>
  </si>
  <si>
    <t>3科以上</t>
    <rPh sb="1" eb="2">
      <t>カ</t>
    </rPh>
    <rPh sb="2" eb="4">
      <t>イジョウ</t>
    </rPh>
    <phoneticPr fontId="3"/>
  </si>
  <si>
    <t>同一治験薬での対象疾患の数</t>
    <rPh sb="0" eb="2">
      <t>ドウイツ</t>
    </rPh>
    <rPh sb="2" eb="5">
      <t>チケンヤク</t>
    </rPh>
    <rPh sb="7" eb="9">
      <t>タイショウ</t>
    </rPh>
    <rPh sb="9" eb="11">
      <t>シッカン</t>
    </rPh>
    <rPh sb="12" eb="13">
      <t>カズ</t>
    </rPh>
    <phoneticPr fontId="3"/>
  </si>
  <si>
    <t>2つ</t>
    <phoneticPr fontId="3"/>
  </si>
  <si>
    <t>ウォッシュアウト時のプラセボの使用</t>
    <rPh sb="8" eb="9">
      <t>ジ</t>
    </rPh>
    <rPh sb="15" eb="17">
      <t>シヨウ</t>
    </rPh>
    <phoneticPr fontId="3"/>
  </si>
  <si>
    <t>有</t>
    <rPh sb="0" eb="1">
      <t>アリ</t>
    </rPh>
    <phoneticPr fontId="3"/>
  </si>
  <si>
    <t>特殊説明文書等の添付</t>
    <rPh sb="0" eb="2">
      <t>トクシュ</t>
    </rPh>
    <rPh sb="2" eb="4">
      <t>セツメイ</t>
    </rPh>
    <rPh sb="4" eb="6">
      <t>ブンショ</t>
    </rPh>
    <rPh sb="6" eb="7">
      <t>トウ</t>
    </rPh>
    <rPh sb="8" eb="10">
      <t>テンプ</t>
    </rPh>
    <phoneticPr fontId="3"/>
  </si>
  <si>
    <t>治験薬の種目</t>
    <rPh sb="0" eb="3">
      <t>チケンヤク</t>
    </rPh>
    <rPh sb="4" eb="6">
      <t>シュモク</t>
    </rPh>
    <phoneticPr fontId="3"/>
  </si>
  <si>
    <t>毒・劇薬（予定）</t>
    <rPh sb="0" eb="1">
      <t>ドク</t>
    </rPh>
    <rPh sb="2" eb="3">
      <t>ゲキ</t>
    </rPh>
    <rPh sb="3" eb="4">
      <t>ヤク</t>
    </rPh>
    <rPh sb="5" eb="7">
      <t>ヨテイ</t>
    </rPh>
    <phoneticPr fontId="3"/>
  </si>
  <si>
    <t>向精神薬・麻薬</t>
    <rPh sb="0" eb="4">
      <t>コウセイシンヤク</t>
    </rPh>
    <rPh sb="5" eb="7">
      <t>マヤク</t>
    </rPh>
    <phoneticPr fontId="3"/>
  </si>
  <si>
    <t>併用薬の交付</t>
    <rPh sb="0" eb="2">
      <t>ヘイヨウ</t>
    </rPh>
    <rPh sb="2" eb="3">
      <t>ヤク</t>
    </rPh>
    <rPh sb="4" eb="6">
      <t>コウフ</t>
    </rPh>
    <phoneticPr fontId="3"/>
  </si>
  <si>
    <t>1種</t>
    <rPh sb="1" eb="2">
      <t>シュ</t>
    </rPh>
    <phoneticPr fontId="3"/>
  </si>
  <si>
    <t>2種</t>
    <rPh sb="1" eb="2">
      <t>シュ</t>
    </rPh>
    <phoneticPr fontId="3"/>
  </si>
  <si>
    <t>3種以上</t>
    <rPh sb="1" eb="4">
      <t>シュイジョウ</t>
    </rPh>
    <phoneticPr fontId="3"/>
  </si>
  <si>
    <t>併用適用時併用薬チェック</t>
    <rPh sb="0" eb="2">
      <t>ヘイヨウ</t>
    </rPh>
    <rPh sb="2" eb="4">
      <t>テキヨウ</t>
    </rPh>
    <rPh sb="4" eb="5">
      <t>ジ</t>
    </rPh>
    <rPh sb="5" eb="7">
      <t>ヘイヨウ</t>
    </rPh>
    <rPh sb="7" eb="8">
      <t>ヤク</t>
    </rPh>
    <phoneticPr fontId="3"/>
  </si>
  <si>
    <t>請求医のチェック</t>
    <rPh sb="0" eb="2">
      <t>セイキュウ</t>
    </rPh>
    <rPh sb="2" eb="3">
      <t>イ</t>
    </rPh>
    <phoneticPr fontId="3"/>
  </si>
  <si>
    <t>2名以下</t>
    <rPh sb="1" eb="4">
      <t>メイイカ</t>
    </rPh>
    <phoneticPr fontId="3"/>
  </si>
  <si>
    <t>3～5名</t>
    <rPh sb="3" eb="4">
      <t>メイ</t>
    </rPh>
    <phoneticPr fontId="3"/>
  </si>
  <si>
    <t>6名以上</t>
    <rPh sb="1" eb="4">
      <t>メイイジョウ</t>
    </rPh>
    <phoneticPr fontId="3"/>
  </si>
  <si>
    <t>治験薬規格数</t>
    <rPh sb="0" eb="3">
      <t>チケンヤク</t>
    </rPh>
    <rPh sb="3" eb="5">
      <t>キカク</t>
    </rPh>
    <rPh sb="5" eb="6">
      <t>スウ</t>
    </rPh>
    <phoneticPr fontId="3"/>
  </si>
  <si>
    <t>3以上</t>
    <rPh sb="1" eb="3">
      <t>イジョウ</t>
    </rPh>
    <phoneticPr fontId="3"/>
  </si>
  <si>
    <t>治験期間（1か月単位）</t>
    <rPh sb="0" eb="2">
      <t>チケン</t>
    </rPh>
    <rPh sb="2" eb="4">
      <t>キカン</t>
    </rPh>
    <rPh sb="7" eb="8">
      <t>ゲツ</t>
    </rPh>
    <rPh sb="8" eb="10">
      <t>タンイ</t>
    </rPh>
    <phoneticPr fontId="3"/>
  </si>
  <si>
    <t>ポ　イ　ン　ト</t>
    <phoneticPr fontId="3"/>
  </si>
  <si>
    <t>Ｐ　事務的経費</t>
    <rPh sb="2" eb="5">
      <t>ジムテキ</t>
    </rPh>
    <rPh sb="5" eb="7">
      <t>ケイヒ</t>
    </rPh>
    <phoneticPr fontId="3"/>
  </si>
  <si>
    <t xml:space="preserve">  症例）　　　　　　　　　＝</t>
    <rPh sb="2" eb="4">
      <t>ショウレイ</t>
    </rPh>
    <phoneticPr fontId="3"/>
  </si>
  <si>
    <t>）×7,000円×症例数（</t>
    <rPh sb="7" eb="8">
      <t>エン</t>
    </rPh>
    <rPh sb="9" eb="11">
      <t>ショウレイ</t>
    </rPh>
    <rPh sb="11" eb="12">
      <t>スウ</t>
    </rPh>
    <phoneticPr fontId="3"/>
  </si>
  <si>
    <t xml:space="preserve"> 新　規</t>
    <phoneticPr fontId="3"/>
  </si>
  <si>
    <t>□</t>
    <phoneticPr fontId="3"/>
  </si>
  <si>
    <t xml:space="preserve"> 変　更</t>
    <phoneticPr fontId="3"/>
  </si>
  <si>
    <t>費　目</t>
    <phoneticPr fontId="3"/>
  </si>
  <si>
    <t>整理番号</t>
    <rPh sb="0" eb="2">
      <t>セイリ</t>
    </rPh>
    <rPh sb="2" eb="4">
      <t>バンゴウ</t>
    </rPh>
    <phoneticPr fontId="3"/>
  </si>
  <si>
    <t>症例分</t>
    <rPh sb="0" eb="2">
      <t>ショウレイ</t>
    </rPh>
    <rPh sb="2" eb="3">
      <t>ブン</t>
    </rPh>
    <phoneticPr fontId="3"/>
  </si>
  <si>
    <t>注意・・・</t>
    <rPh sb="0" eb="2">
      <t>チュウイ</t>
    </rPh>
    <phoneticPr fontId="3"/>
  </si>
  <si>
    <t>の部分のみ入力してください。</t>
    <rPh sb="1" eb="3">
      <t>ブブン</t>
    </rPh>
    <rPh sb="5" eb="7">
      <t>ニュウリョク</t>
    </rPh>
    <phoneticPr fontId="3"/>
  </si>
  <si>
    <t>製造販売後臨床試験</t>
    <rPh sb="0" eb="2">
      <t>セイゾウ</t>
    </rPh>
    <rPh sb="2" eb="5">
      <t>ハンバイゴ</t>
    </rPh>
    <rPh sb="5" eb="7">
      <t>リンショウ</t>
    </rPh>
    <rPh sb="7" eb="9">
      <t>シケン</t>
    </rPh>
    <phoneticPr fontId="3"/>
  </si>
  <si>
    <t>日</t>
    <phoneticPr fontId="3"/>
  </si>
  <si>
    <t>西暦　　　</t>
    <phoneticPr fontId="3"/>
  </si>
  <si>
    <t>治験</t>
    <phoneticPr fontId="3"/>
  </si>
  <si>
    <t>医薬品</t>
    <phoneticPr fontId="3"/>
  </si>
  <si>
    <t>ウ
エ
イ
ト</t>
    <phoneticPr fontId="3"/>
  </si>
  <si>
    <t>２．契約期間　　　</t>
    <rPh sb="2" eb="4">
      <t>ケイヤク</t>
    </rPh>
    <phoneticPr fontId="3"/>
  </si>
  <si>
    <t>Ⅳ</t>
    <phoneticPr fontId="3"/>
  </si>
  <si>
    <t>（ウエイト×8）</t>
    <phoneticPr fontId="3"/>
  </si>
  <si>
    <t>静脈・硝子体内注</t>
    <rPh sb="0" eb="2">
      <t>ジョウミャク</t>
    </rPh>
    <rPh sb="3" eb="5">
      <t>ガラス</t>
    </rPh>
    <rPh sb="5" eb="7">
      <t>タイナイ</t>
    </rPh>
    <rPh sb="7" eb="8">
      <t>チュウ</t>
    </rPh>
    <phoneticPr fontId="3"/>
  </si>
  <si>
    <t>点滴静注・動注</t>
    <rPh sb="0" eb="2">
      <t>テンテキ</t>
    </rPh>
    <rPh sb="2" eb="3">
      <t>シズ</t>
    </rPh>
    <rPh sb="3" eb="4">
      <t>チュウ</t>
    </rPh>
    <rPh sb="5" eb="7">
      <t>ドウチュウ</t>
    </rPh>
    <phoneticPr fontId="3"/>
  </si>
  <si>
    <t>（高齢者、肝・腎障害等合併有）</t>
    <rPh sb="1" eb="4">
      <t>コウレイシャ</t>
    </rPh>
    <rPh sb="5" eb="6">
      <t>カン</t>
    </rPh>
    <rPh sb="7" eb="11">
      <t>ジンショウガイナド</t>
    </rPh>
    <rPh sb="11" eb="13">
      <t>ガッペイ</t>
    </rPh>
    <rPh sb="13" eb="14">
      <t>ユウ</t>
    </rPh>
    <phoneticPr fontId="3"/>
  </si>
  <si>
    <t>小児</t>
    <rPh sb="0" eb="2">
      <t>ショウニ</t>
    </rPh>
    <phoneticPr fontId="3"/>
  </si>
  <si>
    <t>新生児・低体重出生児</t>
    <rPh sb="4" eb="7">
      <t>テイタイジュウ</t>
    </rPh>
    <rPh sb="7" eb="9">
      <t>シュッセイ</t>
    </rPh>
    <rPh sb="9" eb="10">
      <t>ジ</t>
    </rPh>
    <phoneticPr fontId="3"/>
  </si>
  <si>
    <t>25～48週</t>
    <rPh sb="5" eb="6">
      <t>シュウ</t>
    </rPh>
    <phoneticPr fontId="3"/>
  </si>
  <si>
    <t>49週以上は、25週毎に9ポイント加算</t>
    <phoneticPr fontId="3"/>
  </si>
  <si>
    <t>観察頻度（受診回数）</t>
    <rPh sb="0" eb="2">
      <t>カンサツ</t>
    </rPh>
    <rPh sb="2" eb="4">
      <t>ヒンド</t>
    </rPh>
    <rPh sb="5" eb="7">
      <t>ジュシン</t>
    </rPh>
    <rPh sb="7" eb="9">
      <t>カイスウ</t>
    </rPh>
    <phoneticPr fontId="3"/>
  </si>
  <si>
    <t>10～20</t>
    <phoneticPr fontId="3"/>
  </si>
  <si>
    <t>20以上</t>
    <rPh sb="2" eb="4">
      <t>イジョウ</t>
    </rPh>
    <phoneticPr fontId="3"/>
  </si>
  <si>
    <t>25項目以内</t>
    <rPh sb="2" eb="4">
      <t>コウモク</t>
    </rPh>
    <rPh sb="4" eb="6">
      <t>イナイ</t>
    </rPh>
    <phoneticPr fontId="3"/>
  </si>
  <si>
    <t>26～50項目</t>
    <rPh sb="5" eb="7">
      <t>コウモク</t>
    </rPh>
    <phoneticPr fontId="3"/>
  </si>
  <si>
    <t>51～100項目</t>
    <rPh sb="6" eb="8">
      <t>コウモク</t>
    </rPh>
    <phoneticPr fontId="3"/>
  </si>
  <si>
    <t>１０１項目以上</t>
    <rPh sb="3" eb="5">
      <t>コウモク</t>
    </rPh>
    <rPh sb="5" eb="7">
      <t>イジョウ</t>
    </rPh>
    <phoneticPr fontId="3"/>
  </si>
  <si>
    <t>Ⅲ相</t>
    <rPh sb="1" eb="2">
      <t>ソウ</t>
    </rPh>
    <phoneticPr fontId="3"/>
  </si>
  <si>
    <t>Ⅱ相</t>
    <rPh sb="1" eb="2">
      <t>ソウ</t>
    </rPh>
    <phoneticPr fontId="3"/>
  </si>
  <si>
    <t>臨床検査・自他覚症状観察</t>
    <rPh sb="0" eb="2">
      <t>リンショウ</t>
    </rPh>
    <rPh sb="2" eb="4">
      <t>ケンサ</t>
    </rPh>
    <rPh sb="5" eb="6">
      <t>ジ</t>
    </rPh>
    <rPh sb="6" eb="7">
      <t>タ</t>
    </rPh>
    <rPh sb="7" eb="8">
      <t>オボ</t>
    </rPh>
    <rPh sb="8" eb="10">
      <t>ショウジョウ</t>
    </rPh>
    <rPh sb="10" eb="12">
      <t>カンサツ</t>
    </rPh>
    <phoneticPr fontId="3"/>
  </si>
  <si>
    <t>項目数（受診1回あたり）</t>
    <rPh sb="0" eb="2">
      <t>コウモク</t>
    </rPh>
    <rPh sb="2" eb="3">
      <t>スウ</t>
    </rPh>
    <phoneticPr fontId="3"/>
  </si>
  <si>
    <t>品名、規格、数量×単価（円）</t>
    <phoneticPr fontId="3"/>
  </si>
  <si>
    <t>円</t>
    <phoneticPr fontId="3"/>
  </si>
  <si>
    <t>2年目より</t>
    <rPh sb="1" eb="3">
      <t>ネンメ</t>
    </rPh>
    <phoneticPr fontId="3"/>
  </si>
  <si>
    <t>実費</t>
    <rPh sb="0" eb="2">
      <t>ジッピ</t>
    </rPh>
    <phoneticPr fontId="3"/>
  </si>
  <si>
    <t>円</t>
    <rPh sb="0" eb="1">
      <t>エン</t>
    </rPh>
    <phoneticPr fontId="3"/>
  </si>
  <si>
    <t>薬物動態測定等のための採血・採尿回数</t>
    <rPh sb="0" eb="2">
      <t>ヤクブツ</t>
    </rPh>
    <rPh sb="2" eb="4">
      <t>ドウタイ</t>
    </rPh>
    <rPh sb="4" eb="6">
      <t>ソクテイ</t>
    </rPh>
    <rPh sb="6" eb="7">
      <t>トウ</t>
    </rPh>
    <rPh sb="11" eb="13">
      <t>サイケツ</t>
    </rPh>
    <rPh sb="14" eb="16">
      <t>サイニョウ</t>
    </rPh>
    <rPh sb="16" eb="18">
      <t>カイスウ</t>
    </rPh>
    <phoneticPr fontId="3"/>
  </si>
  <si>
    <t>回数</t>
    <rPh sb="0" eb="2">
      <t>カイスウ</t>
    </rPh>
    <phoneticPr fontId="3"/>
  </si>
  <si>
    <t>×</t>
    <phoneticPr fontId="3"/>
  </si>
  <si>
    <t>非侵襲的な機能調査,画像診断等</t>
    <rPh sb="0" eb="1">
      <t>ヒ</t>
    </rPh>
    <rPh sb="1" eb="3">
      <t>シンシュウ</t>
    </rPh>
    <rPh sb="3" eb="4">
      <t>テキ</t>
    </rPh>
    <rPh sb="5" eb="7">
      <t>キノウ</t>
    </rPh>
    <rPh sb="7" eb="9">
      <t>チョウサ</t>
    </rPh>
    <rPh sb="10" eb="12">
      <t>ガゾウ</t>
    </rPh>
    <rPh sb="12" eb="14">
      <t>シンダン</t>
    </rPh>
    <rPh sb="14" eb="15">
      <t>トウ</t>
    </rPh>
    <phoneticPr fontId="3"/>
  </si>
  <si>
    <t>5項目以下</t>
    <rPh sb="1" eb="3">
      <t>コウモク</t>
    </rPh>
    <rPh sb="3" eb="5">
      <t>イカ</t>
    </rPh>
    <phoneticPr fontId="3"/>
  </si>
  <si>
    <t>6項目以上</t>
    <rPh sb="1" eb="3">
      <t>コウモク</t>
    </rPh>
    <rPh sb="3" eb="5">
      <t>イジョウ</t>
    </rPh>
    <phoneticPr fontId="3"/>
  </si>
  <si>
    <t>CRC経費</t>
    <rPh sb="3" eb="5">
      <t>ケイヒ</t>
    </rPh>
    <phoneticPr fontId="3"/>
  </si>
  <si>
    <t>Ａ　事前準備費用</t>
    <rPh sb="2" eb="4">
      <t>ジゼン</t>
    </rPh>
    <rPh sb="4" eb="6">
      <t>ジュンビ</t>
    </rPh>
    <rPh sb="6" eb="8">
      <t>ヒヨウ</t>
    </rPh>
    <phoneticPr fontId="3"/>
  </si>
  <si>
    <t>×</t>
    <phoneticPr fontId="3"/>
  </si>
  <si>
    <t>症例報告書作成補助（臨床検査・自他覚症状観察項目数）</t>
    <rPh sb="0" eb="2">
      <t>ショウレイ</t>
    </rPh>
    <rPh sb="2" eb="5">
      <t>ホウコクショ</t>
    </rPh>
    <rPh sb="5" eb="7">
      <t>サクセイ</t>
    </rPh>
    <rPh sb="7" eb="9">
      <t>ホジョ</t>
    </rPh>
    <rPh sb="10" eb="12">
      <t>リンショウ</t>
    </rPh>
    <rPh sb="12" eb="14">
      <t>ケンサ</t>
    </rPh>
    <rPh sb="15" eb="17">
      <t>ジタ</t>
    </rPh>
    <rPh sb="17" eb="18">
      <t>サトル</t>
    </rPh>
    <rPh sb="18" eb="20">
      <t>ショウジョウ</t>
    </rPh>
    <rPh sb="20" eb="22">
      <t>カンサツ</t>
    </rPh>
    <rPh sb="22" eb="25">
      <t>コウモクスウ</t>
    </rPh>
    <phoneticPr fontId="3"/>
  </si>
  <si>
    <t>50項目以内</t>
    <rPh sb="2" eb="4">
      <t>コウモク</t>
    </rPh>
    <rPh sb="4" eb="6">
      <t>イナイ</t>
    </rPh>
    <phoneticPr fontId="3"/>
  </si>
  <si>
    <t>N</t>
    <phoneticPr fontId="3"/>
  </si>
  <si>
    <t>U</t>
    <phoneticPr fontId="3"/>
  </si>
  <si>
    <t>症例報告書形態</t>
    <rPh sb="0" eb="2">
      <t>ショウレイ</t>
    </rPh>
    <rPh sb="2" eb="5">
      <t>ホウコクショ</t>
    </rPh>
    <rPh sb="5" eb="7">
      <t>ケイタイ</t>
    </rPh>
    <phoneticPr fontId="3"/>
  </si>
  <si>
    <t>EDC入力</t>
    <rPh sb="3" eb="5">
      <t>ニュウリョク</t>
    </rPh>
    <phoneticPr fontId="3"/>
  </si>
  <si>
    <t>記載型</t>
    <rPh sb="0" eb="2">
      <t>キサイ</t>
    </rPh>
    <rPh sb="2" eb="3">
      <t>カタ</t>
    </rPh>
    <phoneticPr fontId="3"/>
  </si>
  <si>
    <t>）×4,000円×症例数（</t>
    <rPh sb="7" eb="8">
      <t>エン</t>
    </rPh>
    <rPh sb="9" eb="11">
      <t>ショウレイ</t>
    </rPh>
    <rPh sb="11" eb="12">
      <t>スウ</t>
    </rPh>
    <phoneticPr fontId="3"/>
  </si>
  <si>
    <t>合計ポイント数（</t>
    <rPh sb="0" eb="2">
      <t>ゴウケイ</t>
    </rPh>
    <rPh sb="6" eb="7">
      <t>スウ</t>
    </rPh>
    <phoneticPr fontId="3"/>
  </si>
  <si>
    <t>N</t>
    <phoneticPr fontId="3"/>
  </si>
  <si>
    <t>P</t>
    <phoneticPr fontId="3"/>
  </si>
  <si>
    <t>S</t>
    <phoneticPr fontId="3"/>
  </si>
  <si>
    <t>T</t>
    <phoneticPr fontId="3"/>
  </si>
  <si>
    <t>V</t>
    <phoneticPr fontId="3"/>
  </si>
  <si>
    <t>＊マイルストーン方式</t>
    <rPh sb="8" eb="10">
      <t>ホウシキ</t>
    </rPh>
    <phoneticPr fontId="3"/>
  </si>
  <si>
    <t>B　初回準備経費</t>
    <rPh sb="2" eb="4">
      <t>ショカイ</t>
    </rPh>
    <rPh sb="4" eb="6">
      <t>ジュンビ</t>
    </rPh>
    <rPh sb="6" eb="8">
      <t>ケイヒ</t>
    </rPh>
    <phoneticPr fontId="3"/>
  </si>
  <si>
    <t>×</t>
    <phoneticPr fontId="3"/>
  </si>
  <si>
    <t>例</t>
    <rPh sb="0" eb="1">
      <t>レイ</t>
    </rPh>
    <phoneticPr fontId="3"/>
  </si>
  <si>
    <t>×</t>
    <phoneticPr fontId="3"/>
  </si>
  <si>
    <t>U　小　計</t>
    <rPh sb="2" eb="3">
      <t>ショウ</t>
    </rPh>
    <rPh sb="4" eb="5">
      <t>ケイ</t>
    </rPh>
    <phoneticPr fontId="3"/>
  </si>
  <si>
    <t>P</t>
    <phoneticPr fontId="3"/>
  </si>
  <si>
    <t>画像の提供</t>
    <rPh sb="0" eb="2">
      <t>ガゾウ</t>
    </rPh>
    <rPh sb="3" eb="5">
      <t>テイキョウ</t>
    </rPh>
    <phoneticPr fontId="3"/>
  </si>
  <si>
    <t>スライドの提供</t>
    <rPh sb="5" eb="7">
      <t>テイキョウ</t>
    </rPh>
    <phoneticPr fontId="3"/>
  </si>
  <si>
    <t>T</t>
    <phoneticPr fontId="3"/>
  </si>
  <si>
    <t>1～19</t>
    <phoneticPr fontId="3"/>
  </si>
  <si>
    <t>20～39</t>
    <phoneticPr fontId="3"/>
  </si>
  <si>
    <t>40～59</t>
    <phoneticPr fontId="3"/>
  </si>
  <si>
    <t>60以上</t>
    <rPh sb="2" eb="4">
      <t>イジョウ</t>
    </rPh>
    <phoneticPr fontId="3"/>
  </si>
  <si>
    <t>×</t>
    <phoneticPr fontId="3"/>
  </si>
  <si>
    <t>・投与○○週後以降</t>
  </si>
  <si>
    <t>○○週毎</t>
    <rPh sb="2" eb="3">
      <t>シュウ</t>
    </rPh>
    <rPh sb="3" eb="4">
      <t>マイ</t>
    </rPh>
    <phoneticPr fontId="3"/>
  </si>
  <si>
    <t>日</t>
    <rPh sb="0" eb="1">
      <t>ニチ</t>
    </rPh>
    <phoneticPr fontId="3"/>
  </si>
  <si>
    <t>×</t>
    <phoneticPr fontId="3"/>
  </si>
  <si>
    <t>（受診1回あたり）</t>
    <phoneticPr fontId="3"/>
  </si>
  <si>
    <t>臨床検査項目数</t>
    <rPh sb="0" eb="2">
      <t>リンショウ</t>
    </rPh>
    <rPh sb="2" eb="4">
      <t>ケンサ</t>
    </rPh>
    <phoneticPr fontId="3"/>
  </si>
  <si>
    <t>B　消費税</t>
    <rPh sb="2" eb="5">
      <t>ショウヒゼイ</t>
    </rPh>
    <phoneticPr fontId="3"/>
  </si>
  <si>
    <t>合計</t>
    <rPh sb="0" eb="2">
      <t>ゴウケイ</t>
    </rPh>
    <phoneticPr fontId="3"/>
  </si>
  <si>
    <t>５．変動経費算定内訳</t>
    <rPh sb="2" eb="4">
      <t>ヘンドウ</t>
    </rPh>
    <rPh sb="4" eb="6">
      <t>ケイヒ</t>
    </rPh>
    <phoneticPr fontId="3"/>
  </si>
  <si>
    <t>４．契約経費算定内訳</t>
    <rPh sb="2" eb="4">
      <t>ケイヤク</t>
    </rPh>
    <rPh sb="4" eb="6">
      <t>ケイヒ</t>
    </rPh>
    <phoneticPr fontId="3"/>
  </si>
  <si>
    <t>1回審議　10,000円</t>
    <rPh sb="1" eb="2">
      <t>カイ</t>
    </rPh>
    <rPh sb="2" eb="4">
      <t>シンギ</t>
    </rPh>
    <rPh sb="11" eb="12">
      <t>エン</t>
    </rPh>
    <phoneticPr fontId="3"/>
  </si>
  <si>
    <t>50項目～100項目</t>
    <rPh sb="2" eb="4">
      <t>コウモク</t>
    </rPh>
    <rPh sb="8" eb="10">
      <t>コウモク</t>
    </rPh>
    <phoneticPr fontId="3"/>
  </si>
  <si>
    <t>101項目以上</t>
    <rPh sb="3" eb="5">
      <t>コウモク</t>
    </rPh>
    <rPh sb="5" eb="7">
      <t>イジョウ</t>
    </rPh>
    <phoneticPr fontId="3"/>
  </si>
  <si>
    <t>21以上</t>
    <rPh sb="2" eb="4">
      <t>イジョウ</t>
    </rPh>
    <phoneticPr fontId="3"/>
  </si>
  <si>
    <t>式</t>
    <rPh sb="0" eb="1">
      <t>シキ</t>
    </rPh>
    <phoneticPr fontId="3"/>
  </si>
  <si>
    <t>G　記録の保存等に必要な経費（消耗品含む）</t>
    <rPh sb="2" eb="4">
      <t>キロク</t>
    </rPh>
    <rPh sb="5" eb="8">
      <t>ホゾントウ</t>
    </rPh>
    <rPh sb="9" eb="11">
      <t>ヒツヨウ</t>
    </rPh>
    <rPh sb="12" eb="14">
      <t>ケイヒ</t>
    </rPh>
    <rPh sb="15" eb="17">
      <t>ショウモウ</t>
    </rPh>
    <rPh sb="17" eb="18">
      <t>ヒン</t>
    </rPh>
    <rPh sb="18" eb="19">
      <t>フク</t>
    </rPh>
    <phoneticPr fontId="3"/>
  </si>
  <si>
    <t>H　小　計　</t>
    <rPh sb="2" eb="3">
      <t>ショウ</t>
    </rPh>
    <rPh sb="4" eb="5">
      <t>ケイ</t>
    </rPh>
    <phoneticPr fontId="3"/>
  </si>
  <si>
    <t>I　消費税</t>
    <rPh sb="2" eb="5">
      <t>ショウヒゼイ</t>
    </rPh>
    <phoneticPr fontId="3"/>
  </si>
  <si>
    <t>①契約経費合計ポイント数(A～O)</t>
    <rPh sb="1" eb="3">
      <t>ケイヤク</t>
    </rPh>
    <rPh sb="3" eb="5">
      <t>ケイヒ</t>
    </rPh>
    <rPh sb="5" eb="7">
      <t>ゴウケイ</t>
    </rPh>
    <rPh sb="11" eb="12">
      <t>スウ</t>
    </rPh>
    <phoneticPr fontId="3"/>
  </si>
  <si>
    <t>②変動経費合計ポイント数(P)</t>
    <rPh sb="1" eb="3">
      <t>ヘンドウ</t>
    </rPh>
    <rPh sb="3" eb="5">
      <t>ケイヒ</t>
    </rPh>
    <rPh sb="5" eb="7">
      <t>ゴウケイ</t>
    </rPh>
    <rPh sb="11" eb="12">
      <t>スウ</t>
    </rPh>
    <phoneticPr fontId="3"/>
  </si>
  <si>
    <t>W</t>
    <phoneticPr fontId="3"/>
  </si>
  <si>
    <t>ビデオ撮影</t>
    <rPh sb="3" eb="5">
      <t>サツエイ</t>
    </rPh>
    <phoneticPr fontId="3"/>
  </si>
  <si>
    <t>1ｈ未満</t>
    <rPh sb="2" eb="4">
      <t>ミマン</t>
    </rPh>
    <phoneticPr fontId="3"/>
  </si>
  <si>
    <t>1h～1:59</t>
    <phoneticPr fontId="3"/>
  </si>
  <si>
    <t>2h～2：59</t>
    <phoneticPr fontId="3"/>
  </si>
  <si>
    <t>3h以上</t>
    <rPh sb="2" eb="4">
      <t>イジョウ</t>
    </rPh>
    <phoneticPr fontId="3"/>
  </si>
  <si>
    <t>D　旅費</t>
    <rPh sb="2" eb="4">
      <t>リョヒ</t>
    </rPh>
    <phoneticPr fontId="3"/>
  </si>
  <si>
    <t>E　備品費</t>
    <rPh sb="2" eb="4">
      <t>ビヒン</t>
    </rPh>
    <rPh sb="4" eb="5">
      <t>ヒ</t>
    </rPh>
    <phoneticPr fontId="3"/>
  </si>
  <si>
    <t>人件費</t>
    <rPh sb="0" eb="3">
      <t>ジンケンヒ</t>
    </rPh>
    <phoneticPr fontId="3"/>
  </si>
  <si>
    <t>物件費</t>
    <rPh sb="0" eb="3">
      <t>ブッケンヒ</t>
    </rPh>
    <phoneticPr fontId="3"/>
  </si>
  <si>
    <t>４．固定経費算定内訳</t>
    <rPh sb="2" eb="4">
      <t>コテイ</t>
    </rPh>
    <rPh sb="4" eb="6">
      <t>ケイヒ</t>
    </rPh>
    <phoneticPr fontId="3"/>
  </si>
  <si>
    <t>( Ａ + Ｂ + C )×10%</t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</si>
  <si>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</si>
  <si>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</si>
  <si>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D　監査対応費用（必要な場合）</t>
    <rPh sb="2" eb="4">
      <t>カンサ</t>
    </rPh>
    <rPh sb="4" eb="6">
      <t>タイオウ</t>
    </rPh>
    <rPh sb="6" eb="8">
      <t>ヒヨウ</t>
    </rPh>
    <rPh sb="9" eb="11">
      <t>ヒツヨウ</t>
    </rPh>
    <rPh sb="12" eb="14">
      <t>バアイ</t>
    </rPh>
    <phoneticPr fontId="3"/>
  </si>
  <si>
    <t>E　小　計　</t>
    <rPh sb="2" eb="3">
      <t>ショウ</t>
    </rPh>
    <rPh sb="4" eb="5">
      <t>ケイ</t>
    </rPh>
    <phoneticPr fontId="3"/>
  </si>
  <si>
    <t>C+D</t>
    <phoneticPr fontId="3"/>
  </si>
  <si>
    <t>C 治験薬管理費①(別紙2)</t>
    <rPh sb="2" eb="4">
      <t>チケン</t>
    </rPh>
    <rPh sb="4" eb="5">
      <t>ヤク</t>
    </rPh>
    <rPh sb="5" eb="8">
      <t>カンリヒ</t>
    </rPh>
    <rPh sb="10" eb="12">
      <t>ベッシ</t>
    </rPh>
    <phoneticPr fontId="3"/>
  </si>
  <si>
    <t>Ｏ  研究経費（別紙１）</t>
    <rPh sb="8" eb="10">
      <t>ベッシ</t>
    </rPh>
    <phoneticPr fontId="3"/>
  </si>
  <si>
    <t xml:space="preserve"> A + B + C + D + E + F + G</t>
    <phoneticPr fontId="3"/>
  </si>
  <si>
    <t xml:space="preserve"> H + I</t>
    <phoneticPr fontId="3"/>
  </si>
  <si>
    <t>C　CRC業務費用（別紙3）</t>
    <rPh sb="5" eb="7">
      <t>ギョウム</t>
    </rPh>
    <rPh sb="7" eb="9">
      <t>ヒヨウ</t>
    </rPh>
    <phoneticPr fontId="3"/>
  </si>
  <si>
    <t>( Ａ + Ｂ + C+ E )×30%</t>
    <phoneticPr fontId="3"/>
  </si>
  <si>
    <t>※終了が定まっていない治験</t>
    <rPh sb="1" eb="3">
      <t>シュウリョウ</t>
    </rPh>
    <rPh sb="4" eb="5">
      <t>サダ</t>
    </rPh>
    <rPh sb="11" eb="13">
      <t>チケン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</si>
  <si>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</si>
  <si>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</si>
  <si>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</si>
  <si>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</si>
  <si>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</si>
  <si>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</si>
  <si>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</si>
  <si>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</si>
  <si>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</si>
  <si>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研究経費ポイント算出表（終了が定まっていない治験）</t>
    <rPh sb="0" eb="2">
      <t>ケンキュウ</t>
    </rPh>
    <rPh sb="2" eb="4">
      <t>ケイヒ</t>
    </rPh>
    <rPh sb="8" eb="10">
      <t>サンシュツ</t>
    </rPh>
    <rPh sb="10" eb="11">
      <t>ヒョウ</t>
    </rPh>
    <rPh sb="12" eb="14">
      <t>シュウリョウ</t>
    </rPh>
    <rPh sb="15" eb="16">
      <t>サダ</t>
    </rPh>
    <rPh sb="22" eb="24">
      <t>チケン</t>
    </rPh>
    <phoneticPr fontId="3"/>
  </si>
  <si>
    <t>スライドの提供(合計枚数)</t>
    <rPh sb="5" eb="7">
      <t>テイキョウ</t>
    </rPh>
    <rPh sb="8" eb="10">
      <t>ゴウケイ</t>
    </rPh>
    <rPh sb="10" eb="12">
      <t>マイスウ</t>
    </rPh>
    <phoneticPr fontId="3"/>
  </si>
  <si>
    <t>ビデオ撮影(合計時間)</t>
    <rPh sb="3" eb="5">
      <t>サツエイ</t>
    </rPh>
    <rPh sb="6" eb="8">
      <t>ゴウケイ</t>
    </rPh>
    <rPh sb="8" eb="10">
      <t>ジカン</t>
    </rPh>
    <phoneticPr fontId="3"/>
  </si>
  <si>
    <t>備考</t>
    <rPh sb="0" eb="2">
      <t>ビコウ</t>
    </rPh>
    <phoneticPr fontId="3"/>
  </si>
  <si>
    <t>４．変動経費算定内訳</t>
    <rPh sb="2" eb="4">
      <t>ヘンドウ</t>
    </rPh>
    <phoneticPr fontId="3"/>
  </si>
  <si>
    <t>直接経費</t>
    <rPh sb="0" eb="2">
      <t>チョクセツ</t>
    </rPh>
    <rPh sb="2" eb="4">
      <t>ケイヒ</t>
    </rPh>
    <phoneticPr fontId="3"/>
  </si>
  <si>
    <t>マイルストン請求額</t>
    <rPh sb="6" eb="8">
      <t>セイキュウ</t>
    </rPh>
    <rPh sb="8" eb="9">
      <t>ガク</t>
    </rPh>
    <phoneticPr fontId="3"/>
  </si>
  <si>
    <t>症例数</t>
    <rPh sb="0" eb="2">
      <t>ショウレイ</t>
    </rPh>
    <rPh sb="2" eb="3">
      <t>スウ</t>
    </rPh>
    <phoneticPr fontId="3"/>
  </si>
  <si>
    <t>単価</t>
    <rPh sb="0" eb="2">
      <t>タンカ</t>
    </rPh>
    <phoneticPr fontId="3"/>
  </si>
  <si>
    <t>投与○週後（終了）25%（Ⅳ期）</t>
    <rPh sb="0" eb="2">
      <t>トウヨ</t>
    </rPh>
    <rPh sb="3" eb="4">
      <t>シュウ</t>
    </rPh>
    <rPh sb="4" eb="5">
      <t>ゴ</t>
    </rPh>
    <rPh sb="6" eb="8">
      <t>シュウリョウ</t>
    </rPh>
    <rPh sb="14" eb="15">
      <t>キ</t>
    </rPh>
    <phoneticPr fontId="3"/>
  </si>
  <si>
    <t>スクリーニング5%　　(Ⅰ期)</t>
    <rPh sb="13" eb="14">
      <t>キ</t>
    </rPh>
    <phoneticPr fontId="3"/>
  </si>
  <si>
    <t>治験薬投与45%　　（Ⅱ期）</t>
    <rPh sb="0" eb="2">
      <t>チケン</t>
    </rPh>
    <rPh sb="2" eb="3">
      <t>ヤク</t>
    </rPh>
    <rPh sb="3" eb="5">
      <t>トウヨ</t>
    </rPh>
    <rPh sb="12" eb="13">
      <t>キ</t>
    </rPh>
    <phoneticPr fontId="3"/>
  </si>
  <si>
    <t>投与○週後25%　　（Ⅲ期）</t>
    <rPh sb="0" eb="2">
      <t>トウヨ</t>
    </rPh>
    <rPh sb="3" eb="4">
      <t>シュウ</t>
    </rPh>
    <rPh sb="4" eb="5">
      <t>ゴ</t>
    </rPh>
    <rPh sb="12" eb="13">
      <t>キ</t>
    </rPh>
    <phoneticPr fontId="3"/>
  </si>
  <si>
    <t>契約締結日</t>
    <rPh sb="0" eb="2">
      <t>ケイヤク</t>
    </rPh>
    <rPh sb="2" eb="4">
      <t>テイケツ</t>
    </rPh>
    <rPh sb="4" eb="5">
      <t>ビ</t>
    </rPh>
    <phoneticPr fontId="3"/>
  </si>
  <si>
    <t>契約締結日</t>
    <rPh sb="0" eb="5">
      <t>ケイヤクテイケツビ</t>
    </rPh>
    <phoneticPr fontId="3"/>
  </si>
  <si>
    <t>（ O + P ）×10％</t>
    <phoneticPr fontId="3"/>
  </si>
  <si>
    <t>（ O + P ）×30％</t>
    <phoneticPr fontId="3"/>
  </si>
  <si>
    <t>CRC_研究経費ポイント算出表（終了が定まっていない治験）</t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シュウリョウ</t>
    </rPh>
    <rPh sb="19" eb="20">
      <t>サダ</t>
    </rPh>
    <rPh sb="26" eb="28">
      <t>チケン</t>
    </rPh>
    <phoneticPr fontId="3"/>
  </si>
  <si>
    <t>ウエイト</t>
    <phoneticPr fontId="3"/>
  </si>
  <si>
    <t>ポ　イ　ン　ト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</si>
  <si>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</si>
  <si>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</si>
  <si>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</si>
  <si>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</si>
  <si>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（ウエイト×1）</t>
    <phoneticPr fontId="3"/>
  </si>
  <si>
    <t>（ウエイト×3）</t>
    <phoneticPr fontId="3"/>
  </si>
  <si>
    <t>（ウエイト×5）</t>
    <phoneticPr fontId="3"/>
  </si>
  <si>
    <t>（ウエイト×8）</t>
    <phoneticPr fontId="3"/>
  </si>
  <si>
    <t>H</t>
    <phoneticPr fontId="3"/>
  </si>
  <si>
    <t>49週以上は、25週毎に9ポイント加算</t>
    <phoneticPr fontId="3"/>
  </si>
  <si>
    <t>K</t>
    <phoneticPr fontId="3"/>
  </si>
  <si>
    <t>5～9</t>
    <phoneticPr fontId="3"/>
  </si>
  <si>
    <t>10～20</t>
    <phoneticPr fontId="3"/>
  </si>
  <si>
    <t>O</t>
    <phoneticPr fontId="3"/>
  </si>
  <si>
    <t>Q</t>
    <phoneticPr fontId="3"/>
  </si>
  <si>
    <t>R</t>
    <phoneticPr fontId="3"/>
  </si>
  <si>
    <t>×</t>
    <phoneticPr fontId="3"/>
  </si>
  <si>
    <t>×月数（治験薬の保存・管理）</t>
    <rPh sb="1" eb="2">
      <t>ゲツ</t>
    </rPh>
    <rPh sb="2" eb="3">
      <t>スウ</t>
    </rPh>
    <rPh sb="4" eb="7">
      <t>チケンヤク</t>
    </rPh>
    <rPh sb="8" eb="10">
      <t>ホゾン</t>
    </rPh>
    <rPh sb="11" eb="13">
      <t>カンリ</t>
    </rPh>
    <phoneticPr fontId="3"/>
  </si>
  <si>
    <t>S 　送料、光熱等費</t>
    <rPh sb="3" eb="5">
      <t>ソウリョウ</t>
    </rPh>
    <rPh sb="6" eb="8">
      <t>コウネツ</t>
    </rPh>
    <rPh sb="8" eb="9">
      <t>トウ</t>
    </rPh>
    <rPh sb="9" eb="10">
      <t>ヒ</t>
    </rPh>
    <phoneticPr fontId="3"/>
  </si>
  <si>
    <t>T　 記録の保存に必要な経費（消耗品含む）</t>
    <rPh sb="3" eb="5">
      <t>キロク</t>
    </rPh>
    <rPh sb="6" eb="8">
      <t>ホゾン</t>
    </rPh>
    <rPh sb="9" eb="11">
      <t>ヒツヨウ</t>
    </rPh>
    <rPh sb="12" eb="14">
      <t>ケイヒ</t>
    </rPh>
    <rPh sb="15" eb="17">
      <t>ショウモウ</t>
    </rPh>
    <rPh sb="17" eb="18">
      <t>ヒン</t>
    </rPh>
    <rPh sb="18" eb="19">
      <t>フク</t>
    </rPh>
    <phoneticPr fontId="3"/>
  </si>
  <si>
    <t>Q　治験薬管理経費②（別紙2）</t>
    <rPh sb="2" eb="4">
      <t>チケン</t>
    </rPh>
    <rPh sb="4" eb="5">
      <t>ヤク</t>
    </rPh>
    <rPh sb="5" eb="7">
      <t>カンリ</t>
    </rPh>
    <rPh sb="7" eb="9">
      <t>ケイヒ</t>
    </rPh>
    <rPh sb="11" eb="13">
      <t>ベッシ</t>
    </rPh>
    <phoneticPr fontId="3"/>
  </si>
  <si>
    <t>R　モニタリング・監査費用</t>
    <rPh sb="9" eb="11">
      <t>カンサ</t>
    </rPh>
    <rPh sb="11" eb="13">
      <t>ヒヨウ</t>
    </rPh>
    <phoneticPr fontId="3"/>
  </si>
  <si>
    <t>モニタリング費用
1日あたり</t>
    <rPh sb="6" eb="8">
      <t>ヒヨウ</t>
    </rPh>
    <rPh sb="10" eb="11">
      <t>ニチ</t>
    </rPh>
    <phoneticPr fontId="3"/>
  </si>
  <si>
    <t>治験薬管理経費
1カ月あたり</t>
    <rPh sb="0" eb="2">
      <t>チケン</t>
    </rPh>
    <rPh sb="2" eb="3">
      <t>ヤク</t>
    </rPh>
    <rPh sb="3" eb="5">
      <t>カンリ</t>
    </rPh>
    <rPh sb="5" eb="7">
      <t>ケイヒ</t>
    </rPh>
    <rPh sb="10" eb="11">
      <t>ゲツ</t>
    </rPh>
    <phoneticPr fontId="3"/>
  </si>
  <si>
    <t>IRB審査費用2年目以降
1審議あたり</t>
    <rPh sb="3" eb="7">
      <t>シンサヒヨウ</t>
    </rPh>
    <rPh sb="8" eb="12">
      <t>ネンメイコウ</t>
    </rPh>
    <rPh sb="14" eb="16">
      <t>シンギ</t>
    </rPh>
    <phoneticPr fontId="3"/>
  </si>
  <si>
    <t>V　消費税</t>
    <rPh sb="2" eb="5">
      <t>ショウヒゼイ</t>
    </rPh>
    <phoneticPr fontId="3"/>
  </si>
  <si>
    <t>西暦　　　</t>
    <phoneticPr fontId="3"/>
  </si>
  <si>
    <t>日</t>
    <phoneticPr fontId="3"/>
  </si>
  <si>
    <t>（</t>
    <phoneticPr fontId="3"/>
  </si>
  <si>
    <t>□</t>
    <phoneticPr fontId="3"/>
  </si>
  <si>
    <t xml:space="preserve"> 新　規</t>
    <phoneticPr fontId="3"/>
  </si>
  <si>
    <t xml:space="preserve"> 変　更</t>
    <phoneticPr fontId="3"/>
  </si>
  <si>
    <t>）</t>
    <phoneticPr fontId="3"/>
  </si>
  <si>
    <t xml:space="preserve"> （終了が定まっていない治験）</t>
  </si>
  <si>
    <t>１．治験課題名</t>
    <phoneticPr fontId="3"/>
  </si>
  <si>
    <t>西暦</t>
    <phoneticPr fontId="3"/>
  </si>
  <si>
    <t>～  西暦</t>
    <phoneticPr fontId="3"/>
  </si>
  <si>
    <t>３．診療科(部)</t>
    <phoneticPr fontId="3"/>
  </si>
  <si>
    <t>費　目</t>
    <phoneticPr fontId="3"/>
  </si>
  <si>
    <t>算定内訳</t>
    <phoneticPr fontId="3"/>
  </si>
  <si>
    <t>Ａ　審査費</t>
    <phoneticPr fontId="3"/>
  </si>
  <si>
    <t>円</t>
    <phoneticPr fontId="3"/>
  </si>
  <si>
    <t>ポイント×</t>
    <phoneticPr fontId="3"/>
  </si>
  <si>
    <t>×</t>
    <phoneticPr fontId="3"/>
  </si>
  <si>
    <t>品名、規格、数量×単価（円）</t>
    <phoneticPr fontId="3"/>
  </si>
  <si>
    <t>( Ａ + Ｂ + C )×10%</t>
    <phoneticPr fontId="3"/>
  </si>
  <si>
    <t>( Ａ + Ｂ + C+ E )×30%</t>
    <phoneticPr fontId="3"/>
  </si>
  <si>
    <t xml:space="preserve"> A + B + C + D + E + F + G</t>
    <phoneticPr fontId="3"/>
  </si>
  <si>
    <t xml:space="preserve"> H + I</t>
    <phoneticPr fontId="3"/>
  </si>
  <si>
    <t>ポイント×</t>
    <phoneticPr fontId="3"/>
  </si>
  <si>
    <t>×</t>
    <phoneticPr fontId="3"/>
  </si>
  <si>
    <t>（ O + P ）×10％</t>
    <phoneticPr fontId="3"/>
  </si>
  <si>
    <t>（ O + P ）×30％</t>
    <phoneticPr fontId="3"/>
  </si>
  <si>
    <t>（終了が定まっていない治験）
Ⅳ期以降　○○週毎</t>
    <phoneticPr fontId="3"/>
  </si>
  <si>
    <t>・Ⅳ期以降　○○週毎</t>
    <rPh sb="2" eb="3">
      <t>キ</t>
    </rPh>
    <phoneticPr fontId="3"/>
  </si>
  <si>
    <t>×</t>
    <phoneticPr fontId="3"/>
  </si>
  <si>
    <t xml:space="preserve"> H× 10％</t>
    <phoneticPr fontId="3"/>
  </si>
  <si>
    <t>侵襲的機能検査及び
画像診断回数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phoneticPr fontId="3"/>
  </si>
  <si>
    <t>特殊検査のための
検体採取回数</t>
    <rPh sb="0" eb="2">
      <t>トクシュ</t>
    </rPh>
    <rPh sb="2" eb="4">
      <t>ケンサ</t>
    </rPh>
    <rPh sb="9" eb="11">
      <t>ケンタイ</t>
    </rPh>
    <phoneticPr fontId="3"/>
  </si>
  <si>
    <t xml:space="preserve"> H× 10％</t>
    <phoneticPr fontId="3"/>
  </si>
  <si>
    <t>2回</t>
    <rPh sb="1" eb="2">
      <t>カイ</t>
    </rPh>
    <phoneticPr fontId="3"/>
  </si>
  <si>
    <t>3回以上</t>
    <rPh sb="1" eb="2">
      <t>カイ</t>
    </rPh>
    <rPh sb="2" eb="4">
      <t>イジョウ</t>
    </rPh>
    <phoneticPr fontId="3"/>
  </si>
  <si>
    <t>5回以上</t>
    <rPh sb="1" eb="2">
      <t>カイ</t>
    </rPh>
    <rPh sb="2" eb="4">
      <t>イジョウ</t>
    </rPh>
    <phoneticPr fontId="3"/>
  </si>
  <si>
    <t>A×10％</t>
    <phoneticPr fontId="3"/>
  </si>
  <si>
    <t>備考</t>
    <rPh sb="0" eb="2">
      <t>ビコウ</t>
    </rPh>
    <phoneticPr fontId="3"/>
  </si>
  <si>
    <t>○</t>
  </si>
  <si>
    <t>（終了が定まっていない治験）
　　Ⅳ期以降　〇○週毎</t>
    <phoneticPr fontId="3"/>
  </si>
  <si>
    <t>（終了が定まっていない治験）
　　Ⅳ期以降　〇○週毎</t>
    <phoneticPr fontId="3"/>
  </si>
  <si>
    <t>Ⅲ
（ウエイト×5）</t>
    <phoneticPr fontId="3"/>
  </si>
  <si>
    <t>F　送料、光熱費等</t>
    <rPh sb="2" eb="4">
      <t>ソウリョウ</t>
    </rPh>
    <rPh sb="5" eb="8">
      <t>コウネツヒ</t>
    </rPh>
    <rPh sb="8" eb="9">
      <t>トウ</t>
    </rPh>
    <phoneticPr fontId="3"/>
  </si>
  <si>
    <t>F　送料、光熱費等</t>
    <rPh sb="2" eb="4">
      <t>ソウリョウ</t>
    </rPh>
    <rPh sb="5" eb="8">
      <t>コウネツヒ</t>
    </rPh>
    <rPh sb="7" eb="8">
      <t>ヒ</t>
    </rPh>
    <rPh sb="8" eb="9">
      <t>トウ</t>
    </rPh>
    <phoneticPr fontId="3"/>
  </si>
  <si>
    <t>Ｓ 　送料、光熱費等</t>
    <rPh sb="3" eb="5">
      <t>ソウリョウ</t>
    </rPh>
    <rPh sb="6" eb="8">
      <t>コウネツ</t>
    </rPh>
    <rPh sb="8" eb="9">
      <t>ヒ</t>
    </rPh>
    <rPh sb="9" eb="10">
      <t>トウ</t>
    </rPh>
    <phoneticPr fontId="3"/>
  </si>
  <si>
    <t>Ｔ　 記録の保存に必要な経費（消耗品含む）</t>
    <rPh sb="3" eb="5">
      <t>キロク</t>
    </rPh>
    <rPh sb="6" eb="8">
      <t>ホゾン</t>
    </rPh>
    <rPh sb="9" eb="11">
      <t>ヒツヨウ</t>
    </rPh>
    <rPh sb="12" eb="14">
      <t>ケイヒ</t>
    </rPh>
    <rPh sb="15" eb="17">
      <t>ショウモウ</t>
    </rPh>
    <rPh sb="17" eb="18">
      <t>ヒン</t>
    </rPh>
    <rPh sb="18" eb="19">
      <t>フク</t>
    </rPh>
    <phoneticPr fontId="3"/>
  </si>
  <si>
    <t xml:space="preserve"> O + P + Ｓ + Ｔ</t>
    <phoneticPr fontId="3"/>
  </si>
  <si>
    <t>□</t>
    <phoneticPr fontId="3"/>
  </si>
  <si>
    <t>再生医療等製品</t>
    <phoneticPr fontId="3"/>
  </si>
  <si>
    <t>再生医療等製品</t>
    <phoneticPr fontId="3"/>
  </si>
  <si>
    <t>再生医療等製品</t>
    <phoneticPr fontId="3"/>
  </si>
  <si>
    <t>（ Ｑ + Ｒ ）×10％</t>
    <phoneticPr fontId="3"/>
  </si>
  <si>
    <t>（ Ｑ + Ｒ ）×30％</t>
    <phoneticPr fontId="3"/>
  </si>
  <si>
    <t>Ｑ+Ｒ+Ｓ+Ｔ</t>
    <phoneticPr fontId="3"/>
  </si>
  <si>
    <t xml:space="preserve"> Ｕ× 10％</t>
    <phoneticPr fontId="3"/>
  </si>
  <si>
    <t xml:space="preserve"> Ｕ + Ｖ</t>
    <phoneticPr fontId="3"/>
  </si>
  <si>
    <t>（ Ｑ + Ｒ ）×30％</t>
    <phoneticPr fontId="3"/>
  </si>
  <si>
    <t>S 　送料、光熱費等</t>
    <rPh sb="3" eb="5">
      <t>ソウリョウ</t>
    </rPh>
    <rPh sb="6" eb="8">
      <t>コウネツ</t>
    </rPh>
    <rPh sb="8" eb="9">
      <t>ヒ</t>
    </rPh>
    <rPh sb="9" eb="10">
      <t>トウ</t>
    </rPh>
    <phoneticPr fontId="3"/>
  </si>
  <si>
    <t>Ｑ＋Ｒ＋Ｓ＋Ｔ</t>
    <phoneticPr fontId="3"/>
  </si>
  <si>
    <t xml:space="preserve"> Ｕ + Ｖ</t>
    <phoneticPr fontId="3"/>
  </si>
  <si>
    <t>Ｓ 　送料、光熱等費</t>
    <rPh sb="3" eb="5">
      <t>ソウリョウ</t>
    </rPh>
    <rPh sb="6" eb="8">
      <t>コウネツ</t>
    </rPh>
    <rPh sb="8" eb="9">
      <t>トウ</t>
    </rPh>
    <rPh sb="9" eb="10">
      <t>ヒ</t>
    </rPh>
    <phoneticPr fontId="3"/>
  </si>
  <si>
    <t xml:space="preserve"> O + P + Ｓ+ Ｔ</t>
    <phoneticPr fontId="3"/>
  </si>
  <si>
    <t>再生医療等製品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</si>
</sst>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#,##0_);[Red]\(#,##0\)"/>
    <numFmt numFmtId="177" formatCode="0.00_ "/>
    <numFmt numFmtId="178" formatCode="#,##0_ "/>
    <numFmt numFmtId="179" formatCode="[$-F800]dddd\,\ mmmm\ dd\,\ yyyy"/>
    <numFmt numFmtId="180" formatCode="0_ "/>
    <numFmt numFmtId="181" formatCode="[&lt;=999]000;[&lt;=99999]000\-00;000\-0000"/>
    <numFmt numFmtId="182" formatCode="#,##0.0_ "/>
    <numFmt numFmtId="183" formatCode="0_);[Red]\(0\)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6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5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4" xfId="0" applyFont="1" applyBorder="1" applyAlignment="1" applyProtection="1">
      <alignment vertical="center" wrapText="1"/>
    </xf>
    <xf numFmtId="0" fontId="8" fillId="0" borderId="8" xfId="0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81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5" fontId="8" fillId="0" borderId="0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Border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6" fontId="9" fillId="0" borderId="10" xfId="0" applyNumberFormat="1" applyFont="1" applyBorder="1" applyAlignment="1">
      <alignment vertical="center"/>
    </xf>
    <xf numFmtId="0" fontId="8" fillId="2" borderId="1" xfId="0" applyFont="1" applyFill="1" applyBorder="1" applyProtection="1">
      <alignment vertical="center"/>
      <protection locked="0"/>
    </xf>
    <xf numFmtId="0" fontId="8" fillId="3" borderId="15" xfId="0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7" fontId="9" fillId="4" borderId="10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" xfId="0" applyBorder="1">
      <alignment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  <protection locked="0"/>
    </xf>
    <xf numFmtId="178" fontId="9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5" xfId="0" applyFont="1" applyBorder="1" applyAlignment="1" applyProtection="1">
      <alignment vertical="center" wrapText="1"/>
    </xf>
    <xf numFmtId="0" fontId="8" fillId="2" borderId="11" xfId="0" applyFont="1" applyFill="1" applyBorder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</xf>
    <xf numFmtId="181" fontId="8" fillId="0" borderId="10" xfId="0" applyNumberFormat="1" applyFont="1" applyBorder="1" applyAlignment="1" applyProtection="1">
      <alignment horizontal="center" vertical="center"/>
    </xf>
    <xf numFmtId="5" fontId="8" fillId="0" borderId="11" xfId="0" applyNumberFormat="1" applyFont="1" applyBorder="1" applyProtection="1">
      <alignment vertical="center"/>
    </xf>
    <xf numFmtId="0" fontId="18" fillId="0" borderId="0" xfId="0" applyFont="1">
      <alignment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/>
      <protection locked="0"/>
    </xf>
    <xf numFmtId="178" fontId="9" fillId="0" borderId="10" xfId="0" applyNumberFormat="1" applyFont="1" applyBorder="1" applyAlignment="1">
      <alignment horizontal="left" vertical="center"/>
    </xf>
    <xf numFmtId="178" fontId="9" fillId="0" borderId="1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178" fontId="9" fillId="0" borderId="11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4" fillId="0" borderId="9" xfId="0" applyFont="1" applyBorder="1">
      <alignment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 textRotation="255"/>
    </xf>
    <xf numFmtId="0" fontId="9" fillId="0" borderId="2" xfId="0" applyFont="1" applyBorder="1" applyAlignment="1">
      <alignment vertical="center" textRotation="255"/>
    </xf>
    <xf numFmtId="0" fontId="9" fillId="0" borderId="12" xfId="0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9" fontId="9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38" fontId="4" fillId="0" borderId="0" xfId="2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9" fillId="0" borderId="12" xfId="2" applyFont="1" applyBorder="1" applyAlignment="1">
      <alignment vertical="center"/>
    </xf>
    <xf numFmtId="38" fontId="9" fillId="0" borderId="9" xfId="3" applyFont="1" applyBorder="1" applyAlignment="1">
      <alignment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2" borderId="5" xfId="0" applyFont="1" applyFill="1" applyBorder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178" fontId="9" fillId="0" borderId="0" xfId="0" applyNumberFormat="1" applyFont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0" fontId="8" fillId="0" borderId="12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5" borderId="0" xfId="0" applyFont="1" applyFill="1">
      <alignment vertical="center"/>
    </xf>
    <xf numFmtId="0" fontId="8" fillId="5" borderId="27" xfId="0" applyFont="1" applyFill="1" applyBorder="1" applyAlignment="1" applyProtection="1">
      <alignment vertical="center"/>
      <protection locked="0"/>
    </xf>
    <xf numFmtId="0" fontId="8" fillId="5" borderId="28" xfId="0" applyFont="1" applyFill="1" applyBorder="1" applyAlignment="1" applyProtection="1">
      <alignment vertical="center"/>
      <protection locked="0"/>
    </xf>
    <xf numFmtId="0" fontId="9" fillId="5" borderId="32" xfId="0" applyFont="1" applyFill="1" applyBorder="1" applyAlignme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Protection="1">
      <alignment vertical="center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4" xfId="0" applyFont="1" applyFill="1" applyBorder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>
      <alignment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2" applyFont="1" applyBorder="1" applyAlignment="1">
      <alignment vertical="center"/>
    </xf>
    <xf numFmtId="9" fontId="9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5" applyFont="1">
      <alignment vertical="center"/>
    </xf>
    <xf numFmtId="0" fontId="4" fillId="0" borderId="0" xfId="5" applyFont="1" applyProtection="1">
      <alignment vertical="center"/>
    </xf>
    <xf numFmtId="0" fontId="4" fillId="0" borderId="1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</xf>
    <xf numFmtId="0" fontId="8" fillId="0" borderId="1" xfId="5" applyFont="1" applyBorder="1" applyAlignment="1" applyProtection="1">
      <alignment vertical="center" wrapText="1"/>
    </xf>
    <xf numFmtId="0" fontId="8" fillId="3" borderId="1" xfId="5" applyFont="1" applyFill="1" applyBorder="1" applyAlignment="1" applyProtection="1">
      <alignment horizontal="center" vertical="center"/>
    </xf>
    <xf numFmtId="0" fontId="8" fillId="2" borderId="1" xfId="5" applyFont="1" applyFill="1" applyBorder="1" applyProtection="1">
      <alignment vertical="center"/>
      <protection locked="0"/>
    </xf>
    <xf numFmtId="0" fontId="8" fillId="0" borderId="1" xfId="5" applyFont="1" applyBorder="1" applyProtection="1">
      <alignment vertical="center"/>
    </xf>
    <xf numFmtId="0" fontId="8" fillId="0" borderId="1" xfId="5" applyFont="1" applyBorder="1" applyAlignment="1" applyProtection="1">
      <alignment vertical="center"/>
    </xf>
    <xf numFmtId="0" fontId="8" fillId="3" borderId="1" xfId="5" applyFont="1" applyFill="1" applyBorder="1" applyAlignment="1" applyProtection="1">
      <alignment horizontal="right" vertical="center"/>
    </xf>
    <xf numFmtId="0" fontId="8" fillId="0" borderId="1" xfId="5" applyFont="1" applyBorder="1" applyAlignment="1" applyProtection="1">
      <alignment horizontal="left" vertical="center"/>
    </xf>
    <xf numFmtId="0" fontId="8" fillId="2" borderId="1" xfId="5" applyFont="1" applyFill="1" applyBorder="1" applyAlignment="1" applyProtection="1">
      <alignment vertical="center"/>
      <protection locked="0"/>
    </xf>
    <xf numFmtId="0" fontId="8" fillId="0" borderId="7" xfId="5" applyFont="1" applyFill="1" applyBorder="1" applyAlignment="1" applyProtection="1">
      <alignment horizontal="center" vertical="center"/>
    </xf>
    <xf numFmtId="0" fontId="8" fillId="0" borderId="9" xfId="5" applyFont="1" applyFill="1" applyBorder="1" applyProtection="1">
      <alignment vertical="center"/>
    </xf>
    <xf numFmtId="0" fontId="8" fillId="0" borderId="9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center" vertical="center"/>
    </xf>
    <xf numFmtId="0" fontId="8" fillId="0" borderId="9" xfId="5" applyFont="1" applyFill="1" applyBorder="1" applyAlignment="1" applyProtection="1">
      <alignment horizontal="right" vertical="center"/>
    </xf>
    <xf numFmtId="0" fontId="8" fillId="0" borderId="4" xfId="5" applyFont="1" applyFill="1" applyBorder="1" applyProtection="1">
      <alignment vertical="center"/>
      <protection locked="0"/>
    </xf>
    <xf numFmtId="0" fontId="8" fillId="0" borderId="15" xfId="5" applyFont="1" applyBorder="1" applyAlignment="1" applyProtection="1">
      <alignment vertical="center"/>
    </xf>
    <xf numFmtId="0" fontId="8" fillId="0" borderId="10" xfId="5" applyFont="1" applyBorder="1" applyAlignment="1" applyProtection="1">
      <alignment vertical="center"/>
    </xf>
    <xf numFmtId="0" fontId="8" fillId="0" borderId="10" xfId="5" applyFont="1" applyBorder="1" applyAlignment="1" applyProtection="1">
      <alignment horizontal="left" vertical="center"/>
    </xf>
    <xf numFmtId="181" fontId="8" fillId="0" borderId="10" xfId="5" applyNumberFormat="1" applyFont="1" applyBorder="1" applyAlignment="1" applyProtection="1">
      <alignment horizontal="center" vertical="center"/>
    </xf>
    <xf numFmtId="5" fontId="8" fillId="0" borderId="11" xfId="5" applyNumberFormat="1" applyFont="1" applyBorder="1" applyProtection="1">
      <alignment vertical="center"/>
    </xf>
    <xf numFmtId="0" fontId="8" fillId="0" borderId="0" xfId="5" applyFont="1" applyBorder="1" applyAlignment="1" applyProtection="1">
      <alignment horizontal="left" vertical="center"/>
    </xf>
    <xf numFmtId="0" fontId="4" fillId="0" borderId="0" xfId="5" applyFont="1" applyBorder="1" applyProtection="1">
      <alignment vertical="center"/>
    </xf>
    <xf numFmtId="0" fontId="8" fillId="0" borderId="0" xfId="5" applyFont="1" applyBorder="1" applyAlignment="1" applyProtection="1">
      <alignment horizontal="center" vertical="center"/>
    </xf>
    <xf numFmtId="181" fontId="8" fillId="0" borderId="0" xfId="5" applyNumberFormat="1" applyFont="1" applyBorder="1" applyAlignment="1" applyProtection="1">
      <alignment horizontal="center" vertical="center"/>
    </xf>
    <xf numFmtId="5" fontId="8" fillId="0" borderId="0" xfId="5" applyNumberFormat="1" applyFont="1" applyBorder="1" applyAlignment="1" applyProtection="1">
      <alignment horizontal="right" vertical="center"/>
    </xf>
    <xf numFmtId="0" fontId="8" fillId="0" borderId="0" xfId="5" applyFont="1" applyBorder="1" applyProtection="1">
      <alignment vertical="center"/>
    </xf>
    <xf numFmtId="0" fontId="8" fillId="0" borderId="0" xfId="5" applyFont="1" applyBorder="1" applyAlignment="1" applyProtection="1">
      <alignment horizontal="right" vertical="center"/>
    </xf>
    <xf numFmtId="0" fontId="4" fillId="0" borderId="0" xfId="5" applyFont="1" applyBorder="1">
      <alignment vertical="center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8" fillId="5" borderId="43" xfId="0" applyFont="1" applyFill="1" applyBorder="1" applyAlignment="1" applyProtection="1">
      <alignment vertical="center"/>
      <protection locked="0"/>
    </xf>
    <xf numFmtId="0" fontId="9" fillId="5" borderId="39" xfId="0" applyFont="1" applyFill="1" applyBorder="1">
      <alignment vertical="center"/>
    </xf>
    <xf numFmtId="0" fontId="9" fillId="5" borderId="40" xfId="0" applyFont="1" applyFill="1" applyBorder="1">
      <alignment vertical="center"/>
    </xf>
    <xf numFmtId="0" fontId="9" fillId="5" borderId="28" xfId="0" applyFont="1" applyFill="1" applyBorder="1">
      <alignment vertical="center"/>
    </xf>
    <xf numFmtId="0" fontId="9" fillId="5" borderId="29" xfId="0" applyFont="1" applyFill="1" applyBorder="1">
      <alignment vertical="center"/>
    </xf>
    <xf numFmtId="178" fontId="9" fillId="0" borderId="10" xfId="0" applyNumberFormat="1" applyFont="1" applyBorder="1" applyAlignment="1">
      <alignment horizontal="left" vertical="center"/>
    </xf>
    <xf numFmtId="178" fontId="9" fillId="0" borderId="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5" borderId="9" xfId="0" applyFont="1" applyFill="1" applyBorder="1" applyAlignment="1" applyProtection="1">
      <alignment vertical="center" wrapText="1"/>
      <protection locked="0"/>
    </xf>
    <xf numFmtId="178" fontId="9" fillId="0" borderId="0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8" fillId="7" borderId="1" xfId="2" applyFont="1" applyFill="1" applyBorder="1" applyAlignment="1">
      <alignment horizontal="center" vertical="center" wrapText="1"/>
    </xf>
    <xf numFmtId="38" fontId="9" fillId="7" borderId="1" xfId="2" applyFont="1" applyFill="1" applyBorder="1" applyAlignment="1">
      <alignment horizontal="center" vertical="center"/>
    </xf>
    <xf numFmtId="0" fontId="4" fillId="8" borderId="0" xfId="0" applyFont="1" applyFill="1">
      <alignment vertical="center"/>
    </xf>
    <xf numFmtId="0" fontId="4" fillId="8" borderId="9" xfId="0" applyFont="1" applyFill="1" applyBorder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" xfId="5" applyFont="1" applyFill="1" applyBorder="1" applyAlignment="1" applyProtection="1">
      <alignment vertical="center"/>
      <protection locked="0"/>
    </xf>
    <xf numFmtId="0" fontId="19" fillId="0" borderId="0" xfId="5" applyFont="1" applyAlignment="1" applyProtection="1">
      <alignment horizontal="center" vertical="center"/>
    </xf>
    <xf numFmtId="0" fontId="4" fillId="5" borderId="30" xfId="0" applyFont="1" applyFill="1" applyBorder="1" applyAlignment="1" applyProtection="1">
      <alignment vertical="center" shrinkToFit="1"/>
      <protection locked="0"/>
    </xf>
    <xf numFmtId="0" fontId="4" fillId="5" borderId="31" xfId="0" applyFont="1" applyFill="1" applyBorder="1" applyAlignment="1" applyProtection="1">
      <alignment vertical="center" shrinkToFit="1"/>
      <protection locked="0"/>
    </xf>
    <xf numFmtId="38" fontId="8" fillId="0" borderId="1" xfId="2" applyFont="1" applyBorder="1" applyAlignment="1">
      <alignment vertical="center" wrapText="1"/>
    </xf>
    <xf numFmtId="38" fontId="9" fillId="0" borderId="1" xfId="2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3" borderId="27" xfId="0" applyFont="1" applyFill="1" applyBorder="1" applyAlignment="1" applyProtection="1">
      <alignment vertical="center" wrapText="1"/>
      <protection locked="0"/>
    </xf>
    <xf numFmtId="0" fontId="4" fillId="3" borderId="60" xfId="0" applyFont="1" applyFill="1" applyBorder="1" applyAlignment="1" applyProtection="1">
      <alignment vertical="center" wrapText="1"/>
      <protection locked="0"/>
    </xf>
    <xf numFmtId="0" fontId="4" fillId="3" borderId="61" xfId="0" applyFont="1" applyFill="1" applyBorder="1" applyAlignment="1" applyProtection="1">
      <alignment vertical="center" wrapText="1"/>
      <protection locked="0"/>
    </xf>
    <xf numFmtId="0" fontId="4" fillId="3" borderId="38" xfId="0" applyFont="1" applyFill="1" applyBorder="1" applyAlignment="1" applyProtection="1">
      <alignment vertical="center" wrapText="1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5" fontId="8" fillId="0" borderId="0" xfId="0" applyNumberFormat="1" applyFont="1" applyBorder="1" applyProtection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8" fillId="0" borderId="0" xfId="5" applyFont="1" applyFill="1" applyBorder="1" applyProtection="1">
      <alignment vertical="center"/>
      <protection locked="0"/>
    </xf>
    <xf numFmtId="5" fontId="8" fillId="0" borderId="0" xfId="5" applyNumberFormat="1" applyFont="1" applyBorder="1" applyProtection="1">
      <alignment vertical="center"/>
    </xf>
    <xf numFmtId="38" fontId="8" fillId="0" borderId="1" xfId="2" applyFont="1" applyFill="1" applyBorder="1" applyAlignment="1">
      <alignment vertical="center" wrapText="1"/>
    </xf>
    <xf numFmtId="38" fontId="9" fillId="0" borderId="1" xfId="2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vertical="center" wrapText="1"/>
      <protection locked="0"/>
    </xf>
    <xf numFmtId="0" fontId="4" fillId="0" borderId="58" xfId="0" applyFont="1" applyFill="1" applyBorder="1" applyAlignment="1" applyProtection="1">
      <alignment vertical="center" wrapText="1"/>
      <protection locked="0"/>
    </xf>
    <xf numFmtId="0" fontId="4" fillId="0" borderId="59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right" vertical="center"/>
    </xf>
    <xf numFmtId="0" fontId="8" fillId="2" borderId="10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right" vertical="center"/>
    </xf>
    <xf numFmtId="0" fontId="8" fillId="3" borderId="7" xfId="0" applyFont="1" applyFill="1" applyBorder="1" applyAlignment="1" applyProtection="1">
      <alignment horizontal="right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 textRotation="255"/>
    </xf>
    <xf numFmtId="0" fontId="4" fillId="0" borderId="17" xfId="0" applyFont="1" applyBorder="1" applyAlignment="1" applyProtection="1">
      <alignment vertical="center" textRotation="255"/>
    </xf>
    <xf numFmtId="0" fontId="4" fillId="0" borderId="7" xfId="0" applyFont="1" applyBorder="1" applyAlignment="1" applyProtection="1">
      <alignment vertical="center" textRotation="255"/>
    </xf>
    <xf numFmtId="0" fontId="6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3" borderId="62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8" fontId="9" fillId="0" borderId="1" xfId="2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 wrapText="1"/>
    </xf>
    <xf numFmtId="3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4" fillId="0" borderId="9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78" fontId="9" fillId="0" borderId="38" xfId="0" applyNumberFormat="1" applyFont="1" applyBorder="1" applyAlignment="1">
      <alignment horizontal="right" vertical="center"/>
    </xf>
    <xf numFmtId="178" fontId="9" fillId="0" borderId="39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179" fontId="9" fillId="5" borderId="10" xfId="0" applyNumberFormat="1" applyFont="1" applyFill="1" applyBorder="1" applyAlignment="1" applyProtection="1">
      <alignment horizontal="center" vertical="center"/>
      <protection locked="0"/>
    </xf>
    <xf numFmtId="179" fontId="4" fillId="5" borderId="10" xfId="0" applyNumberFormat="1" applyFont="1" applyFill="1" applyBorder="1" applyAlignment="1" applyProtection="1">
      <alignment vertical="center"/>
      <protection locked="0"/>
    </xf>
    <xf numFmtId="0" fontId="4" fillId="5" borderId="10" xfId="0" applyFont="1" applyFill="1" applyBorder="1" applyAlignment="1" applyProtection="1">
      <alignment vertical="center"/>
      <protection locked="0"/>
    </xf>
    <xf numFmtId="176" fontId="9" fillId="0" borderId="15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5" borderId="39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6" fontId="9" fillId="2" borderId="15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left" vertical="center"/>
    </xf>
    <xf numFmtId="178" fontId="9" fillId="0" borderId="1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5" borderId="9" xfId="0" applyFont="1" applyFill="1" applyBorder="1" applyAlignment="1" applyProtection="1">
      <alignment vertical="center" wrapText="1"/>
      <protection locked="0"/>
    </xf>
    <xf numFmtId="0" fontId="4" fillId="5" borderId="9" xfId="0" applyFont="1" applyFill="1" applyBorder="1" applyAlignment="1" applyProtection="1">
      <alignment vertical="center" wrapText="1"/>
      <protection locked="0"/>
    </xf>
    <xf numFmtId="176" fontId="9" fillId="0" borderId="15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9" fillId="0" borderId="6" xfId="0" quotePrefix="1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5" xfId="0" quotePrefix="1" applyNumberFormat="1" applyFont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6" fontId="9" fillId="0" borderId="45" xfId="0" applyNumberFormat="1" applyFont="1" applyBorder="1" applyAlignment="1">
      <alignment horizontal="right" vertical="center"/>
    </xf>
    <xf numFmtId="176" fontId="9" fillId="0" borderId="46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176" fontId="9" fillId="2" borderId="45" xfId="0" applyNumberFormat="1" applyFont="1" applyFill="1" applyBorder="1" applyAlignment="1">
      <alignment horizontal="right" vertical="center"/>
    </xf>
    <xf numFmtId="176" fontId="9" fillId="2" borderId="46" xfId="0" applyNumberFormat="1" applyFont="1" applyFill="1" applyBorder="1" applyAlignment="1">
      <alignment horizontal="right" vertical="center"/>
    </xf>
    <xf numFmtId="176" fontId="9" fillId="2" borderId="14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6" borderId="38" xfId="0" applyNumberFormat="1" applyFont="1" applyFill="1" applyBorder="1" applyAlignment="1">
      <alignment horizontal="right" vertical="center"/>
    </xf>
    <xf numFmtId="176" fontId="9" fillId="6" borderId="39" xfId="0" applyNumberFormat="1" applyFont="1" applyFill="1" applyBorder="1" applyAlignment="1">
      <alignment horizontal="right" vertical="center"/>
    </xf>
    <xf numFmtId="176" fontId="9" fillId="6" borderId="40" xfId="0" applyNumberFormat="1" applyFont="1" applyFill="1" applyBorder="1" applyAlignment="1">
      <alignment horizontal="right" vertical="center"/>
    </xf>
    <xf numFmtId="176" fontId="9" fillId="0" borderId="45" xfId="0" applyNumberFormat="1" applyFont="1" applyBorder="1" applyAlignment="1">
      <alignment vertical="center"/>
    </xf>
    <xf numFmtId="176" fontId="9" fillId="0" borderId="46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38" fontId="9" fillId="0" borderId="10" xfId="2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8" fontId="9" fillId="6" borderId="41" xfId="0" applyNumberFormat="1" applyFont="1" applyFill="1" applyBorder="1" applyAlignment="1">
      <alignment horizontal="right" vertical="center"/>
    </xf>
    <xf numFmtId="178" fontId="9" fillId="6" borderId="32" xfId="0" applyNumberFormat="1" applyFont="1" applyFill="1" applyBorder="1" applyAlignment="1">
      <alignment horizontal="right" vertical="center"/>
    </xf>
    <xf numFmtId="178" fontId="9" fillId="6" borderId="34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78" fontId="9" fillId="0" borderId="1" xfId="0" applyNumberFormat="1" applyFont="1" applyFill="1" applyBorder="1" applyAlignment="1">
      <alignment horizontal="right" vertical="center"/>
    </xf>
    <xf numFmtId="178" fontId="9" fillId="0" borderId="45" xfId="0" applyNumberFormat="1" applyFont="1" applyBorder="1" applyAlignment="1">
      <alignment horizontal="right" vertical="center"/>
    </xf>
    <xf numFmtId="178" fontId="9" fillId="0" borderId="46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83" fontId="9" fillId="0" borderId="45" xfId="2" applyNumberFormat="1" applyFont="1" applyBorder="1" applyAlignment="1">
      <alignment horizontal="center" vertical="center"/>
    </xf>
    <xf numFmtId="183" fontId="9" fillId="0" borderId="46" xfId="2" applyNumberFormat="1" applyFont="1" applyBorder="1" applyAlignment="1">
      <alignment horizontal="center" vertical="center"/>
    </xf>
    <xf numFmtId="183" fontId="9" fillId="0" borderId="15" xfId="2" applyNumberFormat="1" applyFont="1" applyBorder="1" applyAlignment="1">
      <alignment horizontal="center" vertical="center"/>
    </xf>
    <xf numFmtId="183" fontId="9" fillId="0" borderId="10" xfId="2" applyNumberFormat="1" applyFont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right" vertical="center"/>
    </xf>
    <xf numFmtId="178" fontId="9" fillId="0" borderId="46" xfId="0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 applyAlignment="1">
      <alignment horizontal="right" vertical="center"/>
    </xf>
    <xf numFmtId="178" fontId="9" fillId="0" borderId="4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center"/>
      <protection locked="0"/>
    </xf>
    <xf numFmtId="176" fontId="9" fillId="0" borderId="51" xfId="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53" xfId="0" applyNumberFormat="1" applyFont="1" applyFill="1" applyBorder="1" applyAlignment="1">
      <alignment horizontal="right" vertical="center"/>
    </xf>
    <xf numFmtId="178" fontId="9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6" fontId="9" fillId="0" borderId="45" xfId="0" quotePrefix="1" applyNumberFormat="1" applyFont="1" applyBorder="1" applyAlignment="1">
      <alignment vertical="center"/>
    </xf>
    <xf numFmtId="176" fontId="9" fillId="0" borderId="13" xfId="0" quotePrefix="1" applyNumberFormat="1" applyFont="1" applyBorder="1" applyAlignment="1">
      <alignment vertical="center"/>
    </xf>
    <xf numFmtId="176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horizontal="right" vertical="center"/>
    </xf>
    <xf numFmtId="176" fontId="9" fillId="0" borderId="49" xfId="0" applyNumberFormat="1" applyFont="1" applyBorder="1" applyAlignment="1">
      <alignment horizontal="right" vertical="center"/>
    </xf>
    <xf numFmtId="176" fontId="9" fillId="0" borderId="50" xfId="0" applyNumberFormat="1" applyFont="1" applyBorder="1" applyAlignment="1">
      <alignment horizontal="right" vertical="center"/>
    </xf>
    <xf numFmtId="38" fontId="7" fillId="8" borderId="1" xfId="2" applyFont="1" applyFill="1" applyBorder="1" applyAlignment="1">
      <alignment horizontal="center" vertical="center" wrapText="1"/>
    </xf>
    <xf numFmtId="38" fontId="9" fillId="0" borderId="3" xfId="2" applyFont="1" applyBorder="1" applyAlignment="1">
      <alignment horizontal="center" vertical="center"/>
    </xf>
    <xf numFmtId="38" fontId="9" fillId="8" borderId="1" xfId="2" applyFont="1" applyFill="1" applyBorder="1" applyAlignment="1">
      <alignment horizontal="center" vertical="center"/>
    </xf>
    <xf numFmtId="38" fontId="4" fillId="8" borderId="9" xfId="2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" xfId="5" applyFont="1" applyFill="1" applyBorder="1" applyAlignment="1" applyProtection="1">
      <alignment horizontal="right" vertical="center"/>
      <protection locked="0"/>
    </xf>
    <xf numFmtId="0" fontId="19" fillId="0" borderId="0" xfId="5" applyFont="1" applyAlignment="1" applyProtection="1">
      <alignment horizontal="center" vertical="center"/>
    </xf>
    <xf numFmtId="0" fontId="4" fillId="0" borderId="15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3" borderId="15" xfId="5" applyFont="1" applyFill="1" applyBorder="1" applyAlignment="1" applyProtection="1">
      <alignment horizontal="left" vertical="center"/>
      <protection locked="0"/>
    </xf>
    <xf numFmtId="0" fontId="4" fillId="3" borderId="10" xfId="5" applyFont="1" applyFill="1" applyBorder="1" applyAlignment="1" applyProtection="1">
      <alignment horizontal="left" vertical="center"/>
      <protection locked="0"/>
    </xf>
    <xf numFmtId="0" fontId="4" fillId="3" borderId="11" xfId="5" applyFont="1" applyFill="1" applyBorder="1" applyAlignment="1" applyProtection="1">
      <alignment horizontal="left" vertical="center"/>
      <protection locked="0"/>
    </xf>
    <xf numFmtId="0" fontId="4" fillId="0" borderId="1" xfId="5" applyFont="1" applyBorder="1" applyAlignment="1" applyProtection="1">
      <alignment horizontal="center" vertical="center"/>
    </xf>
    <xf numFmtId="0" fontId="4" fillId="0" borderId="6" xfId="5" applyFont="1" applyBorder="1" applyAlignment="1" applyProtection="1">
      <alignment horizontal="center" vertical="center"/>
    </xf>
    <xf numFmtId="0" fontId="4" fillId="0" borderId="18" xfId="5" applyFont="1" applyBorder="1" applyAlignment="1" applyProtection="1">
      <alignment horizontal="center" vertical="center"/>
    </xf>
    <xf numFmtId="0" fontId="4" fillId="0" borderId="17" xfId="5" applyFont="1" applyBorder="1" applyAlignment="1" applyProtection="1">
      <alignment horizontal="center" vertical="center"/>
    </xf>
    <xf numFmtId="0" fontId="4" fillId="0" borderId="16" xfId="5" applyFont="1" applyBorder="1" applyAlignment="1" applyProtection="1">
      <alignment horizontal="center" vertical="center"/>
    </xf>
    <xf numFmtId="0" fontId="7" fillId="0" borderId="5" xfId="5" applyFont="1" applyBorder="1" applyAlignment="1" applyProtection="1">
      <alignment vertical="center" textRotation="255"/>
    </xf>
    <xf numFmtId="0" fontId="4" fillId="0" borderId="17" xfId="5" applyFont="1" applyBorder="1" applyAlignment="1" applyProtection="1">
      <alignment vertical="center" textRotation="255"/>
    </xf>
    <xf numFmtId="0" fontId="4" fillId="0" borderId="16" xfId="5" applyFont="1" applyBorder="1" applyAlignment="1" applyProtection="1">
      <alignment vertical="center"/>
    </xf>
    <xf numFmtId="0" fontId="8" fillId="0" borderId="10" xfId="5" applyFont="1" applyFill="1" applyBorder="1" applyAlignment="1" applyProtection="1">
      <alignment horizontal="right" vertical="center"/>
    </xf>
    <xf numFmtId="0" fontId="8" fillId="2" borderId="10" xfId="5" applyNumberFormat="1" applyFont="1" applyFill="1" applyBorder="1" applyAlignment="1" applyProtection="1">
      <alignment horizontal="right" vertical="center"/>
      <protection locked="0"/>
    </xf>
    <xf numFmtId="0" fontId="8" fillId="3" borderId="1" xfId="5" applyFont="1" applyFill="1" applyBorder="1" applyAlignment="1" applyProtection="1">
      <alignment horizontal="center" vertical="center"/>
    </xf>
    <xf numFmtId="0" fontId="8" fillId="2" borderId="1" xfId="5" applyFont="1" applyFill="1" applyBorder="1" applyAlignment="1" applyProtection="1">
      <alignment horizontal="center" vertical="center"/>
    </xf>
    <xf numFmtId="0" fontId="8" fillId="0" borderId="5" xfId="5" applyFont="1" applyBorder="1" applyAlignment="1" applyProtection="1">
      <alignment horizontal="center" vertical="center"/>
    </xf>
    <xf numFmtId="0" fontId="8" fillId="0" borderId="4" xfId="5" applyFont="1" applyBorder="1" applyAlignment="1" applyProtection="1">
      <alignment horizontal="center" vertical="center"/>
    </xf>
    <xf numFmtId="0" fontId="8" fillId="2" borderId="1" xfId="5" applyFont="1" applyFill="1" applyBorder="1" applyAlignment="1" applyProtection="1">
      <alignment horizontal="center" vertical="center" wrapText="1"/>
    </xf>
    <xf numFmtId="0" fontId="8" fillId="2" borderId="1" xfId="5" applyFont="1" applyFill="1" applyBorder="1" applyAlignment="1" applyProtection="1">
      <alignment vertical="center"/>
    </xf>
    <xf numFmtId="0" fontId="8" fillId="0" borderId="1" xfId="5" applyFont="1" applyBorder="1" applyAlignment="1" applyProtection="1">
      <alignment horizontal="left" vertical="center"/>
    </xf>
    <xf numFmtId="0" fontId="8" fillId="0" borderId="1" xfId="5" applyFont="1" applyBorder="1" applyAlignment="1" applyProtection="1">
      <alignment horizontal="center" vertical="center"/>
    </xf>
    <xf numFmtId="0" fontId="8" fillId="3" borderId="1" xfId="5" applyFont="1" applyFill="1" applyBorder="1" applyAlignment="1" applyProtection="1">
      <alignment horizontal="right" vertical="center"/>
    </xf>
    <xf numFmtId="0" fontId="8" fillId="0" borderId="5" xfId="5" applyFont="1" applyBorder="1" applyAlignment="1" applyProtection="1">
      <alignment horizontal="left" vertical="center" wrapText="1"/>
    </xf>
    <xf numFmtId="0" fontId="8" fillId="0" borderId="4" xfId="5" applyFont="1" applyBorder="1" applyAlignment="1" applyProtection="1">
      <alignment horizontal="left" vertical="center" wrapText="1"/>
    </xf>
    <xf numFmtId="0" fontId="8" fillId="0" borderId="5" xfId="5" applyFont="1" applyBorder="1" applyAlignment="1" applyProtection="1">
      <alignment vertical="center" wrapText="1"/>
    </xf>
    <xf numFmtId="0" fontId="8" fillId="0" borderId="4" xfId="5" applyFont="1" applyBorder="1" applyAlignment="1" applyProtection="1">
      <alignment vertical="center" wrapText="1"/>
    </xf>
    <xf numFmtId="0" fontId="4" fillId="3" borderId="15" xfId="5" applyFont="1" applyFill="1" applyBorder="1" applyAlignment="1" applyProtection="1">
      <alignment horizontal="center" vertical="center" wrapText="1"/>
      <protection locked="0"/>
    </xf>
    <xf numFmtId="0" fontId="4" fillId="3" borderId="10" xfId="5" applyFont="1" applyFill="1" applyBorder="1" applyAlignment="1" applyProtection="1">
      <alignment horizontal="center" vertical="center" wrapText="1"/>
      <protection locked="0"/>
    </xf>
    <xf numFmtId="0" fontId="4" fillId="3" borderId="11" xfId="5" applyFont="1" applyFill="1" applyBorder="1" applyAlignment="1" applyProtection="1">
      <alignment horizontal="center" vertical="center" wrapText="1"/>
      <protection locked="0"/>
    </xf>
    <xf numFmtId="0" fontId="8" fillId="2" borderId="5" xfId="5" applyFont="1" applyFill="1" applyBorder="1" applyAlignment="1" applyProtection="1">
      <alignment horizontal="center" vertical="center"/>
      <protection locked="0"/>
    </xf>
    <xf numFmtId="0" fontId="8" fillId="2" borderId="4" xfId="5" applyFont="1" applyFill="1" applyBorder="1" applyAlignment="1" applyProtection="1">
      <alignment horizontal="center" vertical="center"/>
      <protection locked="0"/>
    </xf>
    <xf numFmtId="0" fontId="8" fillId="0" borderId="5" xfId="5" applyFont="1" applyFill="1" applyBorder="1" applyAlignment="1" applyProtection="1">
      <alignment horizontal="center" vertical="center"/>
    </xf>
    <xf numFmtId="0" fontId="8" fillId="0" borderId="4" xfId="5" applyFont="1" applyFill="1" applyBorder="1" applyAlignment="1" applyProtection="1">
      <alignment horizontal="center" vertical="center"/>
    </xf>
    <xf numFmtId="0" fontId="8" fillId="2" borderId="1" xfId="5" applyFont="1" applyFill="1" applyBorder="1" applyAlignment="1" applyProtection="1">
      <alignment vertical="center"/>
      <protection locked="0"/>
    </xf>
    <xf numFmtId="176" fontId="9" fillId="0" borderId="11" xfId="0" applyNumberFormat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/>
    </xf>
    <xf numFmtId="176" fontId="9" fillId="2" borderId="6" xfId="0" applyNumberFormat="1" applyFont="1" applyFill="1" applyBorder="1" applyAlignment="1">
      <alignment vertical="center"/>
    </xf>
    <xf numFmtId="176" fontId="9" fillId="2" borderId="12" xfId="0" applyNumberFormat="1" applyFont="1" applyFill="1" applyBorder="1" applyAlignment="1">
      <alignment vertical="center"/>
    </xf>
    <xf numFmtId="0" fontId="4" fillId="5" borderId="30" xfId="0" applyFont="1" applyFill="1" applyBorder="1" applyAlignment="1" applyProtection="1">
      <alignment vertical="center" shrinkToFit="1"/>
      <protection locked="0"/>
    </xf>
    <xf numFmtId="0" fontId="4" fillId="5" borderId="31" xfId="0" applyFont="1" applyFill="1" applyBorder="1" applyAlignment="1" applyProtection="1">
      <alignment vertical="center" shrinkToFit="1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80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5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center" vertical="center" wrapText="1"/>
    </xf>
    <xf numFmtId="38" fontId="9" fillId="0" borderId="15" xfId="2" applyFont="1" applyBorder="1" applyAlignment="1">
      <alignment horizontal="center" vertical="center"/>
    </xf>
    <xf numFmtId="38" fontId="20" fillId="0" borderId="1" xfId="2" applyFont="1" applyFill="1" applyBorder="1" applyAlignment="1">
      <alignment horizontal="center" vertical="center" wrapText="1"/>
    </xf>
  </cellXfs>
  <cellStyles count="6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.%20&#20107;&#21209;&#37096;&#38272;/001.%20&#27835;&#39443;/000.&#27096;&#24335;/190729&#26126;&#32048;&#26360;&#20462;&#27491;/keiyaku_iyaku08%20(190729&#21307;&#34220;&#21697;&#26126;&#32048;&#26360;&#20462;&#27491;&#2106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算定ポイント算出表（医薬品）"/>
      <sheetName val="治験薬ポイント算出表"/>
      <sheetName val="経費算定明細書"/>
      <sheetName val="治験薬管理・モニタリング"/>
      <sheetName val="経費算定ポイント算出表（終了が定まっていない治験)"/>
      <sheetName val="経費算定明細書 （終了が定まっていない治験）"/>
      <sheetName val="CRC_ポイント算出表"/>
      <sheetName val="CRC_ポイント算出表(終了が定まっていない治験)"/>
      <sheetName val="経費算定明細書 (CRC)"/>
    </sheetNames>
    <sheetDataSet>
      <sheetData sheetId="0"/>
      <sheetData sheetId="1">
        <row r="24">
          <cell r="G24">
            <v>0</v>
          </cell>
        </row>
      </sheetData>
      <sheetData sheetId="2"/>
      <sheetData sheetId="3"/>
      <sheetData sheetId="4">
        <row r="21">
          <cell r="L21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view="pageLayout" topLeftCell="A37" zoomScaleNormal="100" zoomScaleSheetLayoutView="100" workbookViewId="0">
      <selection activeCell="E48" sqref="E48"/>
    </sheetView>
  </sheetViews>
  <sheetFormatPr defaultColWidth="9" defaultRowHeight="13.5" x14ac:dyDescent="0.15"/>
  <cols>
    <col min="1" max="1" width="3" style="5" customWidth="1"/>
    <col min="2" max="2" width="21.375" style="5" bestFit="1" customWidth="1"/>
    <col min="3" max="4" width="3.625" style="5" customWidth="1"/>
    <col min="5" max="5" width="18.375" style="5" customWidth="1"/>
    <col min="6" max="6" width="3.625" style="5" customWidth="1"/>
    <col min="7" max="7" width="18.375" style="5" customWidth="1"/>
    <col min="8" max="8" width="3.625" style="5" customWidth="1"/>
    <col min="9" max="9" width="18.375" style="5" customWidth="1"/>
    <col min="10" max="10" width="3.625" style="5" customWidth="1"/>
    <col min="11" max="11" width="18.375" style="5" customWidth="1"/>
    <col min="12" max="12" width="10" style="5" bestFit="1" customWidth="1"/>
    <col min="13" max="13" width="25.875" style="5" customWidth="1"/>
    <col min="14" max="16384" width="9" style="5"/>
  </cols>
  <sheetData>
    <row r="1" spans="1:13" ht="24" x14ac:dyDescent="0.15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3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21" customHeight="1" x14ac:dyDescent="0.15">
      <c r="A3" s="355" t="s">
        <v>162</v>
      </c>
      <c r="B3" s="356"/>
      <c r="C3" s="311"/>
      <c r="D3" s="312"/>
      <c r="E3" s="312"/>
      <c r="F3" s="313"/>
      <c r="G3" s="208" t="s">
        <v>47</v>
      </c>
      <c r="H3" s="308"/>
      <c r="I3" s="308"/>
      <c r="J3" s="308"/>
      <c r="K3" s="308"/>
      <c r="L3" s="308"/>
      <c r="M3" s="308"/>
    </row>
    <row r="4" spans="1:13" ht="21" customHeight="1" x14ac:dyDescent="0.15">
      <c r="A4" s="357" t="s">
        <v>48</v>
      </c>
      <c r="B4" s="35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3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x14ac:dyDescent="0.15">
      <c r="A6" s="358" t="s">
        <v>44</v>
      </c>
      <c r="B6" s="359"/>
      <c r="C6" s="360" t="s">
        <v>18</v>
      </c>
      <c r="D6" s="357" t="s">
        <v>154</v>
      </c>
      <c r="E6" s="357"/>
      <c r="F6" s="357"/>
      <c r="G6" s="357"/>
      <c r="H6" s="357"/>
      <c r="I6" s="357"/>
      <c r="J6" s="357"/>
      <c r="K6" s="357"/>
      <c r="L6" s="357"/>
      <c r="M6" s="307" t="s">
        <v>292</v>
      </c>
    </row>
    <row r="7" spans="1:13" ht="19.5" customHeight="1" x14ac:dyDescent="0.15">
      <c r="A7" s="351"/>
      <c r="B7" s="349"/>
      <c r="C7" s="361"/>
      <c r="D7" s="351" t="s">
        <v>19</v>
      </c>
      <c r="E7" s="349"/>
      <c r="F7" s="351" t="s">
        <v>20</v>
      </c>
      <c r="G7" s="349"/>
      <c r="H7" s="351" t="s">
        <v>21</v>
      </c>
      <c r="I7" s="349"/>
      <c r="J7" s="351" t="s">
        <v>173</v>
      </c>
      <c r="K7" s="349"/>
      <c r="L7" s="349" t="s">
        <v>49</v>
      </c>
      <c r="M7" s="307"/>
    </row>
    <row r="8" spans="1:13" ht="19.5" customHeight="1" x14ac:dyDescent="0.15">
      <c r="A8" s="352"/>
      <c r="B8" s="353"/>
      <c r="C8" s="362"/>
      <c r="D8" s="352" t="s">
        <v>50</v>
      </c>
      <c r="E8" s="353"/>
      <c r="F8" s="352" t="s">
        <v>51</v>
      </c>
      <c r="G8" s="353"/>
      <c r="H8" s="352" t="s">
        <v>52</v>
      </c>
      <c r="I8" s="353"/>
      <c r="J8" s="352" t="s">
        <v>174</v>
      </c>
      <c r="K8" s="353"/>
      <c r="L8" s="350"/>
      <c r="M8" s="307"/>
    </row>
    <row r="9" spans="1:13" ht="42" customHeight="1" x14ac:dyDescent="0.15">
      <c r="A9" s="8" t="s">
        <v>22</v>
      </c>
      <c r="B9" s="9" t="s">
        <v>53</v>
      </c>
      <c r="C9" s="8">
        <v>2</v>
      </c>
      <c r="D9" s="59"/>
      <c r="E9" s="10" t="s">
        <v>54</v>
      </c>
      <c r="F9" s="59" t="s">
        <v>374</v>
      </c>
      <c r="G9" s="10" t="s">
        <v>26</v>
      </c>
      <c r="H9" s="116"/>
      <c r="I9" s="11" t="s">
        <v>55</v>
      </c>
      <c r="J9" s="11"/>
      <c r="K9" s="40"/>
      <c r="L9" s="50">
        <f>IF(D9="○",C9*1,IF(F9="○",C9*3,IF(H9="○",C9*5,IF(J9="○",C9*8,""))))</f>
        <v>6</v>
      </c>
      <c r="M9" s="207"/>
    </row>
    <row r="10" spans="1:13" ht="42" customHeight="1" x14ac:dyDescent="0.15">
      <c r="A10" s="8" t="s">
        <v>23</v>
      </c>
      <c r="B10" s="9" t="s">
        <v>24</v>
      </c>
      <c r="C10" s="8">
        <v>1</v>
      </c>
      <c r="D10" s="59"/>
      <c r="E10" s="12" t="s">
        <v>27</v>
      </c>
      <c r="F10" s="59"/>
      <c r="G10" s="12" t="s">
        <v>28</v>
      </c>
      <c r="H10" s="11"/>
      <c r="I10" s="40"/>
      <c r="J10" s="145"/>
      <c r="K10" s="40"/>
      <c r="L10" s="50" t="str">
        <f>IF(D10="○",C10*1,IF(F10="○",C10*3,IF(H10="○",C10*5,IF(J10="○",C10*8,""))))</f>
        <v/>
      </c>
      <c r="M10" s="207"/>
    </row>
    <row r="11" spans="1:13" ht="21" customHeight="1" x14ac:dyDescent="0.15">
      <c r="A11" s="331" t="s">
        <v>33</v>
      </c>
      <c r="B11" s="344" t="s">
        <v>56</v>
      </c>
      <c r="C11" s="331">
        <v>1</v>
      </c>
      <c r="D11" s="320"/>
      <c r="E11" s="14" t="s">
        <v>57</v>
      </c>
      <c r="F11" s="320"/>
      <c r="G11" s="12" t="s">
        <v>58</v>
      </c>
      <c r="H11" s="320"/>
      <c r="I11" s="329" t="s">
        <v>59</v>
      </c>
      <c r="J11" s="318"/>
      <c r="K11" s="338"/>
      <c r="L11" s="316" t="str">
        <f>IF(D11="○",C11*1,IF(F11="○",C11*3,IF(H11="○",C11*5,IF(J11="○",C11*8,""))))</f>
        <v/>
      </c>
      <c r="M11" s="209"/>
    </row>
    <row r="12" spans="1:13" ht="21" customHeight="1" x14ac:dyDescent="0.15">
      <c r="A12" s="332"/>
      <c r="B12" s="346"/>
      <c r="C12" s="332"/>
      <c r="D12" s="326"/>
      <c r="E12" s="15" t="s">
        <v>60</v>
      </c>
      <c r="F12" s="326"/>
      <c r="G12" s="10" t="s">
        <v>61</v>
      </c>
      <c r="H12" s="326"/>
      <c r="I12" s="330"/>
      <c r="J12" s="319"/>
      <c r="K12" s="339"/>
      <c r="L12" s="317"/>
      <c r="M12" s="210"/>
    </row>
    <row r="13" spans="1:13" ht="42" customHeight="1" x14ac:dyDescent="0.15">
      <c r="A13" s="8" t="s">
        <v>34</v>
      </c>
      <c r="B13" s="9" t="s">
        <v>25</v>
      </c>
      <c r="C13" s="8">
        <v>2</v>
      </c>
      <c r="D13" s="59"/>
      <c r="E13" s="10" t="s">
        <v>29</v>
      </c>
      <c r="F13" s="59"/>
      <c r="G13" s="10" t="s">
        <v>62</v>
      </c>
      <c r="H13" s="116"/>
      <c r="I13" s="8" t="s">
        <v>63</v>
      </c>
      <c r="J13" s="145"/>
      <c r="K13" s="13"/>
      <c r="L13" s="50" t="str">
        <f>IF(D13="○",C13*1,IF(F13="○",C13*3,IF(H13="○",C13*5,IF(J13="○",C13*8,""))))</f>
        <v/>
      </c>
      <c r="M13" s="207"/>
    </row>
    <row r="14" spans="1:13" ht="42" customHeight="1" x14ac:dyDescent="0.15">
      <c r="A14" s="8" t="s">
        <v>35</v>
      </c>
      <c r="B14" s="9" t="s">
        <v>64</v>
      </c>
      <c r="C14" s="8">
        <v>3</v>
      </c>
      <c r="D14" s="59"/>
      <c r="E14" s="12" t="s">
        <v>65</v>
      </c>
      <c r="F14" s="11"/>
      <c r="G14" s="147"/>
      <c r="H14" s="145"/>
      <c r="I14" s="148"/>
      <c r="J14" s="145"/>
      <c r="K14" s="13"/>
      <c r="L14" s="50" t="str">
        <f>IF(D14="○",C14*1,IF(F14="○",C14*3,IF(H14="○",C14*5,IF(J14="○",C14*8,""))))</f>
        <v/>
      </c>
      <c r="M14" s="207"/>
    </row>
    <row r="15" spans="1:13" ht="21" customHeight="1" x14ac:dyDescent="0.15">
      <c r="A15" s="331" t="s">
        <v>36</v>
      </c>
      <c r="B15" s="344" t="s">
        <v>66</v>
      </c>
      <c r="C15" s="327">
        <v>1</v>
      </c>
      <c r="D15" s="320"/>
      <c r="E15" s="12" t="s">
        <v>67</v>
      </c>
      <c r="F15" s="320"/>
      <c r="G15" s="12" t="s">
        <v>68</v>
      </c>
      <c r="H15" s="320"/>
      <c r="I15" s="331" t="s">
        <v>69</v>
      </c>
      <c r="J15" s="318"/>
      <c r="K15" s="338"/>
      <c r="L15" s="316" t="str">
        <f>IF(D15="○",C15*1,IF(F15="○",C15*3,IF(H15="○",C15*5,IF(J15="○",C15*8,""))))</f>
        <v/>
      </c>
      <c r="M15" s="209"/>
    </row>
    <row r="16" spans="1:13" ht="21" customHeight="1" x14ac:dyDescent="0.15">
      <c r="A16" s="332"/>
      <c r="B16" s="346"/>
      <c r="C16" s="328"/>
      <c r="D16" s="326"/>
      <c r="E16" s="10" t="s">
        <v>70</v>
      </c>
      <c r="F16" s="326"/>
      <c r="G16" s="10" t="s">
        <v>71</v>
      </c>
      <c r="H16" s="326"/>
      <c r="I16" s="332"/>
      <c r="J16" s="319"/>
      <c r="K16" s="339"/>
      <c r="L16" s="317"/>
      <c r="M16" s="210"/>
    </row>
    <row r="17" spans="1:13" ht="42" customHeight="1" x14ac:dyDescent="0.15">
      <c r="A17" s="8" t="s">
        <v>37</v>
      </c>
      <c r="B17" s="9" t="s">
        <v>72</v>
      </c>
      <c r="C17" s="8">
        <v>1</v>
      </c>
      <c r="D17" s="59"/>
      <c r="E17" s="10" t="s">
        <v>73</v>
      </c>
      <c r="F17" s="116"/>
      <c r="G17" s="10" t="s">
        <v>74</v>
      </c>
      <c r="H17" s="116"/>
      <c r="I17" s="8" t="s">
        <v>175</v>
      </c>
      <c r="J17" s="116"/>
      <c r="K17" s="8" t="s">
        <v>176</v>
      </c>
      <c r="L17" s="50" t="str">
        <f>IF(D17="○",C17*1,IF(F17="○",C17*3,IF(H17="○",C17*5,IF(J17="○",C17*8,""))))</f>
        <v/>
      </c>
      <c r="M17" s="207"/>
    </row>
    <row r="18" spans="1:13" ht="21" customHeight="1" x14ac:dyDescent="0.15">
      <c r="A18" s="340" t="s">
        <v>38</v>
      </c>
      <c r="B18" s="342" t="s">
        <v>75</v>
      </c>
      <c r="C18" s="340">
        <v>3</v>
      </c>
      <c r="D18" s="320"/>
      <c r="E18" s="340" t="s">
        <v>76</v>
      </c>
      <c r="F18" s="320"/>
      <c r="G18" s="340" t="s">
        <v>17</v>
      </c>
      <c r="H18" s="320"/>
      <c r="I18" s="347" t="s">
        <v>180</v>
      </c>
      <c r="J18" s="320"/>
      <c r="K18" s="347" t="s">
        <v>181</v>
      </c>
      <c r="L18" s="324" t="str">
        <f>IF(D18="○",C18*1,IF(F18="○",C18*3,IF(H18="○",C18*5,IF(J18="○",C18*8,""))))</f>
        <v/>
      </c>
      <c r="M18" s="209"/>
    </row>
    <row r="19" spans="1:13" ht="21" customHeight="1" x14ac:dyDescent="0.15">
      <c r="A19" s="341"/>
      <c r="B19" s="343"/>
      <c r="C19" s="341"/>
      <c r="D19" s="321"/>
      <c r="E19" s="341"/>
      <c r="F19" s="326"/>
      <c r="G19" s="341"/>
      <c r="H19" s="326"/>
      <c r="I19" s="348"/>
      <c r="J19" s="326"/>
      <c r="K19" s="348"/>
      <c r="L19" s="325"/>
      <c r="M19" s="210"/>
    </row>
    <row r="20" spans="1:13" ht="18" customHeight="1" x14ac:dyDescent="0.15">
      <c r="A20" s="331" t="s">
        <v>39</v>
      </c>
      <c r="B20" s="344" t="s">
        <v>77</v>
      </c>
      <c r="C20" s="331">
        <v>1</v>
      </c>
      <c r="D20" s="320"/>
      <c r="E20" s="331" t="s">
        <v>30</v>
      </c>
      <c r="F20" s="320"/>
      <c r="G20" s="12" t="s">
        <v>30</v>
      </c>
      <c r="H20" s="320"/>
      <c r="I20" s="331" t="s">
        <v>178</v>
      </c>
      <c r="J20" s="320"/>
      <c r="K20" s="331" t="s">
        <v>179</v>
      </c>
      <c r="L20" s="324" t="str">
        <f>IF(D20="○",C20*1,IF(F20="○",C20*3,IF(H20="○",C20*5,IF(J20="○",C20*8,""))))</f>
        <v/>
      </c>
      <c r="M20" s="209"/>
    </row>
    <row r="21" spans="1:13" ht="18" customHeight="1" x14ac:dyDescent="0.15">
      <c r="A21" s="332"/>
      <c r="B21" s="345"/>
      <c r="C21" s="332"/>
      <c r="D21" s="326"/>
      <c r="E21" s="332"/>
      <c r="F21" s="326"/>
      <c r="G21" s="42" t="s">
        <v>177</v>
      </c>
      <c r="H21" s="326"/>
      <c r="I21" s="332"/>
      <c r="J21" s="326"/>
      <c r="K21" s="332"/>
      <c r="L21" s="325"/>
      <c r="M21" s="210"/>
    </row>
    <row r="22" spans="1:13" ht="21" customHeight="1" x14ac:dyDescent="0.15">
      <c r="A22" s="327" t="s">
        <v>40</v>
      </c>
      <c r="B22" s="16" t="s">
        <v>78</v>
      </c>
      <c r="C22" s="331">
        <v>1</v>
      </c>
      <c r="D22" s="320"/>
      <c r="E22" s="331" t="s">
        <v>79</v>
      </c>
      <c r="F22" s="320"/>
      <c r="G22" s="331" t="s">
        <v>80</v>
      </c>
      <c r="H22" s="320"/>
      <c r="I22" s="331" t="s">
        <v>81</v>
      </c>
      <c r="J22" s="318"/>
      <c r="K22" s="338"/>
      <c r="L22" s="316" t="str">
        <f>IF(D22="○",C22*1,IF(F22="○",C22*3,IF(H22="○",C22*5,IF(J22="○",C22*8,""))))</f>
        <v/>
      </c>
      <c r="M22" s="209"/>
    </row>
    <row r="23" spans="1:13" ht="21" customHeight="1" x14ac:dyDescent="0.15">
      <c r="A23" s="328"/>
      <c r="B23" s="17" t="s">
        <v>82</v>
      </c>
      <c r="C23" s="332"/>
      <c r="D23" s="326"/>
      <c r="E23" s="332"/>
      <c r="F23" s="326"/>
      <c r="G23" s="332"/>
      <c r="H23" s="326"/>
      <c r="I23" s="332"/>
      <c r="J23" s="319"/>
      <c r="K23" s="339"/>
      <c r="L23" s="317"/>
      <c r="M23" s="210"/>
    </row>
    <row r="24" spans="1:13" ht="42" customHeight="1" x14ac:dyDescent="0.15">
      <c r="A24" s="8" t="s">
        <v>41</v>
      </c>
      <c r="B24" s="18" t="s">
        <v>182</v>
      </c>
      <c r="C24" s="8">
        <v>2</v>
      </c>
      <c r="D24" s="63"/>
      <c r="E24" s="8" t="s">
        <v>83</v>
      </c>
      <c r="F24" s="58"/>
      <c r="G24" s="8" t="s">
        <v>84</v>
      </c>
      <c r="H24" s="117"/>
      <c r="I24" s="8" t="s">
        <v>183</v>
      </c>
      <c r="J24" s="117"/>
      <c r="K24" s="8" t="s">
        <v>249</v>
      </c>
      <c r="L24" s="50" t="str">
        <f>IF(D24="○",C24*1,IF(F24="○",C24*3,IF(H24="○",C24*5,IF(J24="○",C24*8,""))))</f>
        <v/>
      </c>
      <c r="M24" s="207"/>
    </row>
    <row r="25" spans="1:13" ht="36" customHeight="1" x14ac:dyDescent="0.15">
      <c r="A25" s="8" t="s">
        <v>42</v>
      </c>
      <c r="B25" s="16" t="s">
        <v>86</v>
      </c>
      <c r="C25" s="8">
        <v>1</v>
      </c>
      <c r="D25" s="63"/>
      <c r="E25" s="8" t="s">
        <v>83</v>
      </c>
      <c r="F25" s="58"/>
      <c r="G25" s="8" t="s">
        <v>84</v>
      </c>
      <c r="H25" s="117"/>
      <c r="I25" s="8" t="s">
        <v>85</v>
      </c>
      <c r="J25" s="145"/>
      <c r="K25" s="13"/>
      <c r="L25" s="50" t="str">
        <f>IF(D25="○",C25*1,IF(F25="○",C25*3,IF(H25="○",C25*5,IF(J25="○",C25*8,""))))</f>
        <v/>
      </c>
      <c r="M25" s="207"/>
    </row>
    <row r="26" spans="1:13" ht="21" customHeight="1" x14ac:dyDescent="0.15">
      <c r="A26" s="327" t="s">
        <v>43</v>
      </c>
      <c r="B26" s="16" t="s">
        <v>241</v>
      </c>
      <c r="C26" s="323">
        <v>1</v>
      </c>
      <c r="D26" s="322"/>
      <c r="E26" s="323" t="s">
        <v>185</v>
      </c>
      <c r="F26" s="322"/>
      <c r="G26" s="323" t="s">
        <v>186</v>
      </c>
      <c r="H26" s="322"/>
      <c r="I26" s="323" t="s">
        <v>187</v>
      </c>
      <c r="J26" s="322"/>
      <c r="K26" s="323" t="s">
        <v>188</v>
      </c>
      <c r="L26" s="316" t="str">
        <f>IF(D26="○",C26*1,IF(F26="○",C26*3,IF(H26="○",C26*5,IF(J26="○",C26*8,""))))</f>
        <v/>
      </c>
      <c r="M26" s="209"/>
    </row>
    <row r="27" spans="1:13" ht="21" customHeight="1" x14ac:dyDescent="0.15">
      <c r="A27" s="328"/>
      <c r="B27" s="17" t="s">
        <v>240</v>
      </c>
      <c r="C27" s="323"/>
      <c r="D27" s="322"/>
      <c r="E27" s="323"/>
      <c r="F27" s="322"/>
      <c r="G27" s="323"/>
      <c r="H27" s="322"/>
      <c r="I27" s="323"/>
      <c r="J27" s="322"/>
      <c r="K27" s="323"/>
      <c r="L27" s="317"/>
      <c r="M27" s="210"/>
    </row>
    <row r="28" spans="1:13" ht="42" customHeight="1" x14ac:dyDescent="0.15">
      <c r="A28" s="65" t="s">
        <v>209</v>
      </c>
      <c r="B28" s="80" t="s">
        <v>201</v>
      </c>
      <c r="C28" s="62">
        <v>1</v>
      </c>
      <c r="D28" s="145"/>
      <c r="E28" s="13"/>
      <c r="F28" s="58"/>
      <c r="G28" s="66" t="s">
        <v>202</v>
      </c>
      <c r="H28" s="115"/>
      <c r="I28" s="66" t="s">
        <v>203</v>
      </c>
      <c r="J28" s="146"/>
      <c r="K28" s="13"/>
      <c r="L28" s="50" t="str">
        <f>IF(D28="○",C28*1,IF(F28="○",C28*3,IF(H28="○",C28*5,IF(J28="○",C28*8,""))))</f>
        <v/>
      </c>
      <c r="M28" s="207"/>
    </row>
    <row r="29" spans="1:13" ht="21" customHeight="1" x14ac:dyDescent="0.15">
      <c r="A29" s="327" t="s">
        <v>90</v>
      </c>
      <c r="B29" s="16" t="s">
        <v>88</v>
      </c>
      <c r="C29" s="331">
        <v>3</v>
      </c>
      <c r="D29" s="320"/>
      <c r="E29" s="333"/>
      <c r="F29" s="314" t="s">
        <v>6</v>
      </c>
      <c r="G29" s="334" t="s">
        <v>199</v>
      </c>
      <c r="H29" s="122"/>
      <c r="I29" s="122"/>
      <c r="J29" s="122"/>
      <c r="K29" s="120"/>
      <c r="L29" s="316">
        <f>C29*E29</f>
        <v>0</v>
      </c>
      <c r="M29" s="209"/>
    </row>
    <row r="30" spans="1:13" ht="21" customHeight="1" x14ac:dyDescent="0.15">
      <c r="A30" s="328"/>
      <c r="B30" s="19" t="s">
        <v>89</v>
      </c>
      <c r="C30" s="332"/>
      <c r="D30" s="321"/>
      <c r="E30" s="333"/>
      <c r="F30" s="315"/>
      <c r="G30" s="335"/>
      <c r="H30" s="123"/>
      <c r="I30" s="123"/>
      <c r="J30" s="123"/>
      <c r="K30" s="121"/>
      <c r="L30" s="317"/>
      <c r="M30" s="210"/>
    </row>
    <row r="31" spans="1:13" ht="21" customHeight="1" x14ac:dyDescent="0.15">
      <c r="A31" s="327" t="s">
        <v>93</v>
      </c>
      <c r="B31" s="16" t="s">
        <v>91</v>
      </c>
      <c r="C31" s="329">
        <v>2</v>
      </c>
      <c r="D31" s="320"/>
      <c r="E31" s="336"/>
      <c r="F31" s="314" t="s">
        <v>6</v>
      </c>
      <c r="G31" s="334" t="s">
        <v>199</v>
      </c>
      <c r="H31" s="78"/>
      <c r="I31" s="38"/>
      <c r="J31" s="38"/>
      <c r="K31" s="69"/>
      <c r="L31" s="316">
        <f>C31*E31</f>
        <v>0</v>
      </c>
      <c r="M31" s="209"/>
    </row>
    <row r="32" spans="1:13" ht="21" customHeight="1" x14ac:dyDescent="0.15">
      <c r="A32" s="328"/>
      <c r="B32" s="17" t="s">
        <v>92</v>
      </c>
      <c r="C32" s="330"/>
      <c r="D32" s="321"/>
      <c r="E32" s="337"/>
      <c r="F32" s="315"/>
      <c r="G32" s="335"/>
      <c r="H32" s="24"/>
      <c r="I32" s="39"/>
      <c r="J32" s="39"/>
      <c r="K32" s="70"/>
      <c r="L32" s="317"/>
      <c r="M32" s="210"/>
    </row>
    <row r="33" spans="1:13" ht="42" customHeight="1" x14ac:dyDescent="0.15">
      <c r="A33" s="15" t="s">
        <v>95</v>
      </c>
      <c r="B33" s="18" t="s">
        <v>198</v>
      </c>
      <c r="C33" s="64">
        <v>2</v>
      </c>
      <c r="D33" s="63"/>
      <c r="E33" s="81"/>
      <c r="F33" s="24" t="s">
        <v>200</v>
      </c>
      <c r="G33" s="41" t="s">
        <v>199</v>
      </c>
      <c r="H33" s="22"/>
      <c r="I33" s="41"/>
      <c r="J33" s="41"/>
      <c r="K33" s="60"/>
      <c r="L33" s="61">
        <f>C33*E33</f>
        <v>0</v>
      </c>
      <c r="M33" s="207"/>
    </row>
    <row r="34" spans="1:13" ht="42" customHeight="1" x14ac:dyDescent="0.15">
      <c r="A34" s="8" t="s">
        <v>97</v>
      </c>
      <c r="B34" s="17" t="s">
        <v>94</v>
      </c>
      <c r="C34" s="8">
        <v>5</v>
      </c>
      <c r="D34" s="67"/>
      <c r="E34" s="82"/>
      <c r="F34" s="78" t="s">
        <v>200</v>
      </c>
      <c r="G34" s="38" t="s">
        <v>199</v>
      </c>
      <c r="H34" s="78"/>
      <c r="I34" s="38"/>
      <c r="J34" s="38"/>
      <c r="K34" s="69"/>
      <c r="L34" s="50">
        <f>C34*E34</f>
        <v>0</v>
      </c>
      <c r="M34" s="207"/>
    </row>
    <row r="35" spans="1:13" ht="42" customHeight="1" x14ac:dyDescent="0.15">
      <c r="A35" s="8" t="s">
        <v>98</v>
      </c>
      <c r="B35" s="9" t="s">
        <v>228</v>
      </c>
      <c r="C35" s="8">
        <v>2</v>
      </c>
      <c r="D35" s="63"/>
      <c r="E35" s="82"/>
      <c r="F35" s="112" t="s">
        <v>235</v>
      </c>
      <c r="G35" s="111" t="s">
        <v>199</v>
      </c>
      <c r="H35" s="112"/>
      <c r="I35" s="113"/>
      <c r="J35" s="112"/>
      <c r="K35" s="108"/>
      <c r="L35" s="50">
        <f>C35*E35</f>
        <v>0</v>
      </c>
      <c r="M35" s="207"/>
    </row>
    <row r="36" spans="1:13" ht="42" customHeight="1" x14ac:dyDescent="0.15">
      <c r="A36" s="8" t="s">
        <v>230</v>
      </c>
      <c r="B36" s="9" t="s">
        <v>290</v>
      </c>
      <c r="C36" s="8">
        <v>2</v>
      </c>
      <c r="D36" s="133"/>
      <c r="E36" s="14" t="s">
        <v>231</v>
      </c>
      <c r="F36" s="156"/>
      <c r="G36" s="109" t="s">
        <v>232</v>
      </c>
      <c r="H36" s="91"/>
      <c r="I36" s="109" t="s">
        <v>233</v>
      </c>
      <c r="J36" s="110"/>
      <c r="K36" s="62" t="s">
        <v>234</v>
      </c>
      <c r="L36" s="92" t="str">
        <f>IF(D36="○",C36*1,IF(F36="○",C36*3,IF(H36="○",C36*5,IF(J36="○",C36*8,""))))</f>
        <v/>
      </c>
      <c r="M36" s="207"/>
    </row>
    <row r="37" spans="1:13" ht="42" customHeight="1" x14ac:dyDescent="0.15">
      <c r="A37" s="12" t="s">
        <v>210</v>
      </c>
      <c r="B37" s="16" t="s">
        <v>291</v>
      </c>
      <c r="C37" s="12">
        <v>2</v>
      </c>
      <c r="D37" s="157"/>
      <c r="E37" s="8" t="s">
        <v>258</v>
      </c>
      <c r="F37" s="157"/>
      <c r="G37" s="163" t="s">
        <v>259</v>
      </c>
      <c r="H37" s="157"/>
      <c r="I37" s="163" t="s">
        <v>260</v>
      </c>
      <c r="J37" s="164"/>
      <c r="K37" s="8" t="s">
        <v>261</v>
      </c>
      <c r="L37" s="155" t="str">
        <f>IF(D37="○",C37*1,IF(F37="○",C37*3,IF(H37="○",C37*5,IF(J37="○",C37*8,""))))</f>
        <v/>
      </c>
      <c r="M37" s="207"/>
    </row>
    <row r="38" spans="1:13" ht="42" customHeight="1" x14ac:dyDescent="0.15">
      <c r="A38" s="12" t="s">
        <v>220</v>
      </c>
      <c r="B38" s="16" t="s">
        <v>99</v>
      </c>
      <c r="C38" s="12">
        <v>2</v>
      </c>
      <c r="D38" s="152"/>
      <c r="E38" s="12" t="s">
        <v>189</v>
      </c>
      <c r="F38" s="58"/>
      <c r="G38" s="14" t="s">
        <v>190</v>
      </c>
      <c r="H38" s="115"/>
      <c r="I38" s="151" t="s">
        <v>100</v>
      </c>
      <c r="J38" s="149"/>
      <c r="K38" s="144"/>
      <c r="L38" s="154" t="str">
        <f>IF(D38="○",C38*1,IF(F38="○",C38*3,IF(H38="○",C38*5,IF(J38="○",C38*8,""))))</f>
        <v/>
      </c>
      <c r="M38" s="207"/>
    </row>
    <row r="39" spans="1:13" ht="42" customHeight="1" x14ac:dyDescent="0.15">
      <c r="A39" s="8" t="s">
        <v>256</v>
      </c>
      <c r="B39" s="9" t="s">
        <v>102</v>
      </c>
      <c r="C39" s="8">
        <v>5</v>
      </c>
      <c r="D39" s="145"/>
      <c r="E39" s="13"/>
      <c r="F39" s="157"/>
      <c r="G39" s="145" t="s">
        <v>103</v>
      </c>
      <c r="H39" s="150"/>
      <c r="I39" s="13"/>
      <c r="J39" s="150"/>
      <c r="K39" s="13"/>
      <c r="L39" s="50" t="str">
        <f>IF(D39="○",C39*1,IF(F39="○",C39*3,IF(H39="○",C39*5,IF(J39="○",C39*8,""))))</f>
        <v/>
      </c>
      <c r="M39" s="207"/>
    </row>
    <row r="40" spans="1:13" ht="18" customHeight="1" x14ac:dyDescent="0.15">
      <c r="A40" s="158"/>
      <c r="B40" s="159"/>
      <c r="C40" s="112"/>
      <c r="D40" s="112"/>
      <c r="E40" s="161"/>
      <c r="F40" s="112"/>
      <c r="G40" s="162"/>
      <c r="H40" s="112"/>
      <c r="I40" s="112"/>
      <c r="J40" s="112"/>
      <c r="K40" s="153" t="s">
        <v>243</v>
      </c>
      <c r="L40" s="160">
        <f>SUM(L9:L39)</f>
        <v>6</v>
      </c>
      <c r="M40" s="46"/>
    </row>
    <row r="41" spans="1:13" ht="18" customHeight="1" x14ac:dyDescent="0.15">
      <c r="A41" s="77" t="s">
        <v>215</v>
      </c>
      <c r="B41" s="68"/>
      <c r="C41" s="309">
        <f>L40</f>
        <v>6</v>
      </c>
      <c r="D41" s="309"/>
      <c r="E41" s="87" t="s">
        <v>157</v>
      </c>
      <c r="F41" s="87"/>
      <c r="G41" s="310">
        <v>1</v>
      </c>
      <c r="H41" s="310"/>
      <c r="I41" s="88" t="s">
        <v>156</v>
      </c>
      <c r="J41" s="88"/>
      <c r="K41" s="88"/>
      <c r="L41" s="89">
        <f>C41*7000*G41</f>
        <v>42000</v>
      </c>
      <c r="M41" s="46"/>
    </row>
    <row r="42" spans="1:13" ht="18" customHeight="1" x14ac:dyDescent="0.15">
      <c r="A42" s="20"/>
      <c r="B42" s="43"/>
      <c r="C42" s="22"/>
      <c r="D42" s="22"/>
      <c r="E42" s="22"/>
      <c r="F42" s="22"/>
      <c r="G42" s="21"/>
      <c r="H42" s="21"/>
      <c r="I42" s="23"/>
      <c r="J42" s="23"/>
      <c r="K42" s="23"/>
      <c r="L42" s="44"/>
      <c r="M42" s="46"/>
    </row>
    <row r="43" spans="1:13" ht="18" customHeight="1" x14ac:dyDescent="0.15">
      <c r="A43" s="44"/>
      <c r="B43" s="45"/>
      <c r="C43" s="22"/>
      <c r="D43" s="22"/>
      <c r="E43" s="22"/>
      <c r="F43" s="22"/>
      <c r="G43" s="21"/>
      <c r="H43" s="21"/>
      <c r="I43" s="22"/>
      <c r="J43" s="22"/>
      <c r="K43" s="22"/>
      <c r="L43" s="44"/>
    </row>
    <row r="44" spans="1:13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</sheetData>
  <sheetProtection selectLockedCells="1"/>
  <protectedRanges>
    <protectedRange sqref="A3:A4 K9:K18 L9:L21 E22:L23 E9:J14 E15:E17 G15:G17 I15:J16 I17 E18:J19 E20:K21 I24 K24:L24 E24:G25 I25:L25 E40:L40 E39 G39:L39 E26:L38 D28" name="治験依頼者入力箇所"/>
  </protectedRanges>
  <mergeCells count="100">
    <mergeCell ref="K20:K21"/>
    <mergeCell ref="G26:G27"/>
    <mergeCell ref="J20:J21"/>
    <mergeCell ref="J26:J27"/>
    <mergeCell ref="H26:H27"/>
    <mergeCell ref="A1:L1"/>
    <mergeCell ref="A3:B3"/>
    <mergeCell ref="A4:B4"/>
    <mergeCell ref="A6:B8"/>
    <mergeCell ref="D6:L6"/>
    <mergeCell ref="D7:E7"/>
    <mergeCell ref="C6:C8"/>
    <mergeCell ref="D8:E8"/>
    <mergeCell ref="F7:G7"/>
    <mergeCell ref="H7:I7"/>
    <mergeCell ref="F8:G8"/>
    <mergeCell ref="H8:I8"/>
    <mergeCell ref="A15:A16"/>
    <mergeCell ref="B15:B16"/>
    <mergeCell ref="C15:C16"/>
    <mergeCell ref="I15:I16"/>
    <mergeCell ref="K11:K12"/>
    <mergeCell ref="D11:D12"/>
    <mergeCell ref="A11:A12"/>
    <mergeCell ref="D15:D16"/>
    <mergeCell ref="H15:H16"/>
    <mergeCell ref="F15:F16"/>
    <mergeCell ref="K18:K19"/>
    <mergeCell ref="L7:L8"/>
    <mergeCell ref="L11:L12"/>
    <mergeCell ref="J7:K7"/>
    <mergeCell ref="J8:K8"/>
    <mergeCell ref="J18:J19"/>
    <mergeCell ref="L15:L16"/>
    <mergeCell ref="J11:J12"/>
    <mergeCell ref="K15:K16"/>
    <mergeCell ref="J15:J16"/>
    <mergeCell ref="D20:D21"/>
    <mergeCell ref="F18:F19"/>
    <mergeCell ref="B11:B12"/>
    <mergeCell ref="C11:C12"/>
    <mergeCell ref="I11:I12"/>
    <mergeCell ref="H11:H12"/>
    <mergeCell ref="F11:F12"/>
    <mergeCell ref="H18:H19"/>
    <mergeCell ref="H20:H21"/>
    <mergeCell ref="I20:I21"/>
    <mergeCell ref="E18:E19"/>
    <mergeCell ref="I18:I19"/>
    <mergeCell ref="G18:G19"/>
    <mergeCell ref="E20:E21"/>
    <mergeCell ref="A18:A19"/>
    <mergeCell ref="B18:B19"/>
    <mergeCell ref="C18:C19"/>
    <mergeCell ref="A22:A23"/>
    <mergeCell ref="C22:C23"/>
    <mergeCell ref="A20:A21"/>
    <mergeCell ref="B20:B21"/>
    <mergeCell ref="C20:C21"/>
    <mergeCell ref="A26:A27"/>
    <mergeCell ref="C26:C27"/>
    <mergeCell ref="E26:E27"/>
    <mergeCell ref="L26:L27"/>
    <mergeCell ref="H22:H23"/>
    <mergeCell ref="D26:D27"/>
    <mergeCell ref="D22:D23"/>
    <mergeCell ref="F22:F23"/>
    <mergeCell ref="K22:K23"/>
    <mergeCell ref="K26:K27"/>
    <mergeCell ref="E22:E23"/>
    <mergeCell ref="G22:G23"/>
    <mergeCell ref="I22:I23"/>
    <mergeCell ref="A31:A32"/>
    <mergeCell ref="C31:C32"/>
    <mergeCell ref="L31:L32"/>
    <mergeCell ref="D29:D30"/>
    <mergeCell ref="A29:A30"/>
    <mergeCell ref="C29:C30"/>
    <mergeCell ref="E29:E30"/>
    <mergeCell ref="F29:F30"/>
    <mergeCell ref="G31:G32"/>
    <mergeCell ref="D31:D32"/>
    <mergeCell ref="E31:E32"/>
    <mergeCell ref="G29:G30"/>
    <mergeCell ref="M6:M8"/>
    <mergeCell ref="C4:M4"/>
    <mergeCell ref="H3:M3"/>
    <mergeCell ref="C41:D41"/>
    <mergeCell ref="G41:H41"/>
    <mergeCell ref="C3:F3"/>
    <mergeCell ref="F31:F32"/>
    <mergeCell ref="L22:L23"/>
    <mergeCell ref="J22:J23"/>
    <mergeCell ref="D18:D19"/>
    <mergeCell ref="L29:L30"/>
    <mergeCell ref="F26:F27"/>
    <mergeCell ref="I26:I27"/>
    <mergeCell ref="L20:L21"/>
    <mergeCell ref="F20:F21"/>
    <mergeCell ref="L18:L19"/>
  </mergeCells>
  <phoneticPr fontId="3"/>
  <dataValidations count="1">
    <dataValidation type="list" allowBlank="1" showInputMessage="1" showErrorMessage="1" sqref="H9:H13 F36:F39 H36:H38 J36:J37 F9:F13 F15:F26 H15:H26 J17:J21 J24 J26 H28:H29 J28:J29 F28 D9:D27 D29:D40" xr:uid="{00000000-0002-0000-0000-000000000000}">
      <formula1>"○"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2" orientation="portrait" r:id="rId1"/>
  <headerFooter>
    <oddHeader>&amp;C
&amp;22
研究経費ポイント算出表（医薬品）&amp;R別紙１-1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2"/>
  <sheetViews>
    <sheetView view="pageLayout" topLeftCell="A16" zoomScaleNormal="100" workbookViewId="0">
      <selection activeCell="E18" sqref="E18"/>
    </sheetView>
  </sheetViews>
  <sheetFormatPr defaultColWidth="9" defaultRowHeight="13.5" x14ac:dyDescent="0.15"/>
  <cols>
    <col min="1" max="1" width="3" style="216" customWidth="1"/>
    <col min="2" max="2" width="18.25" style="216" customWidth="1"/>
    <col min="3" max="4" width="3.625" style="216" customWidth="1"/>
    <col min="5" max="5" width="12.875" style="216" customWidth="1"/>
    <col min="6" max="6" width="3.625" style="216" customWidth="1"/>
    <col min="7" max="7" width="12.25" style="216" customWidth="1"/>
    <col min="8" max="8" width="3.625" style="216" customWidth="1"/>
    <col min="9" max="9" width="11.875" style="216" customWidth="1"/>
    <col min="10" max="10" width="3.625" style="216" customWidth="1"/>
    <col min="11" max="11" width="16.5" style="216" customWidth="1"/>
    <col min="12" max="12" width="10" style="216" customWidth="1"/>
    <col min="13" max="13" width="9.375" style="216" customWidth="1"/>
    <col min="14" max="16384" width="9" style="216"/>
  </cols>
  <sheetData>
    <row r="1" spans="1:13" ht="21" x14ac:dyDescent="0.15">
      <c r="A1" s="568" t="s">
        <v>306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280"/>
    </row>
    <row r="2" spans="1:13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24" customHeight="1" x14ac:dyDescent="0.15">
      <c r="A3" s="569" t="s">
        <v>162</v>
      </c>
      <c r="B3" s="570"/>
      <c r="C3" s="571"/>
      <c r="D3" s="572"/>
      <c r="E3" s="572"/>
      <c r="F3" s="573"/>
      <c r="G3" s="218" t="s">
        <v>47</v>
      </c>
      <c r="H3" s="597"/>
      <c r="I3" s="598"/>
      <c r="J3" s="598"/>
      <c r="K3" s="598"/>
      <c r="L3" s="598"/>
      <c r="M3" s="599"/>
    </row>
    <row r="4" spans="1:13" ht="24" customHeight="1" x14ac:dyDescent="0.15">
      <c r="A4" s="574" t="s">
        <v>48</v>
      </c>
      <c r="B4" s="574"/>
      <c r="C4" s="597"/>
      <c r="D4" s="598"/>
      <c r="E4" s="598"/>
      <c r="F4" s="598"/>
      <c r="G4" s="598"/>
      <c r="H4" s="598"/>
      <c r="I4" s="598"/>
      <c r="J4" s="598"/>
      <c r="K4" s="598"/>
      <c r="L4" s="598"/>
      <c r="M4" s="599"/>
    </row>
    <row r="5" spans="1:13" ht="24" customHeight="1" x14ac:dyDescent="0.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24" customHeight="1" x14ac:dyDescent="0.15">
      <c r="A6" s="575" t="s">
        <v>44</v>
      </c>
      <c r="B6" s="576"/>
      <c r="C6" s="579" t="s">
        <v>307</v>
      </c>
      <c r="D6" s="574" t="s">
        <v>308</v>
      </c>
      <c r="E6" s="574"/>
      <c r="F6" s="574"/>
      <c r="G6" s="574"/>
      <c r="H6" s="574"/>
      <c r="I6" s="574"/>
      <c r="J6" s="574"/>
      <c r="K6" s="574"/>
      <c r="L6" s="574"/>
      <c r="M6" s="574" t="s">
        <v>373</v>
      </c>
    </row>
    <row r="7" spans="1:13" ht="24" customHeight="1" x14ac:dyDescent="0.15">
      <c r="A7" s="577"/>
      <c r="B7" s="578"/>
      <c r="C7" s="580"/>
      <c r="D7" s="577" t="s">
        <v>309</v>
      </c>
      <c r="E7" s="578"/>
      <c r="F7" s="577" t="s">
        <v>310</v>
      </c>
      <c r="G7" s="578"/>
      <c r="H7" s="577" t="s">
        <v>311</v>
      </c>
      <c r="I7" s="578"/>
      <c r="J7" s="577" t="s">
        <v>312</v>
      </c>
      <c r="K7" s="578"/>
      <c r="L7" s="578" t="s">
        <v>49</v>
      </c>
      <c r="M7" s="574"/>
    </row>
    <row r="8" spans="1:13" ht="24" customHeight="1" x14ac:dyDescent="0.15">
      <c r="A8" s="577"/>
      <c r="B8" s="578"/>
      <c r="C8" s="580"/>
      <c r="D8" s="577" t="s">
        <v>313</v>
      </c>
      <c r="E8" s="578"/>
      <c r="F8" s="577" t="s">
        <v>314</v>
      </c>
      <c r="G8" s="578"/>
      <c r="H8" s="577" t="s">
        <v>315</v>
      </c>
      <c r="I8" s="578"/>
      <c r="J8" s="577" t="s">
        <v>316</v>
      </c>
      <c r="K8" s="578"/>
      <c r="L8" s="581"/>
      <c r="M8" s="574"/>
    </row>
    <row r="9" spans="1:13" ht="24" customHeight="1" x14ac:dyDescent="0.15">
      <c r="A9" s="585" t="s">
        <v>317</v>
      </c>
      <c r="B9" s="589" t="s">
        <v>75</v>
      </c>
      <c r="C9" s="585">
        <v>3</v>
      </c>
      <c r="D9" s="584"/>
      <c r="E9" s="585" t="s">
        <v>76</v>
      </c>
      <c r="F9" s="584"/>
      <c r="G9" s="585" t="s">
        <v>17</v>
      </c>
      <c r="H9" s="584"/>
      <c r="I9" s="588" t="s">
        <v>180</v>
      </c>
      <c r="J9" s="584"/>
      <c r="K9" s="588" t="s">
        <v>318</v>
      </c>
      <c r="L9" s="567" t="str">
        <f>IF(D9="○",C9*1,IF(F9="○",C9*3,IF(H9="○",C9*5,IF(J9="○",C9*8,""))))</f>
        <v/>
      </c>
      <c r="M9" s="600"/>
    </row>
    <row r="10" spans="1:13" ht="24" customHeight="1" x14ac:dyDescent="0.15">
      <c r="A10" s="585"/>
      <c r="B10" s="589"/>
      <c r="C10" s="585"/>
      <c r="D10" s="584"/>
      <c r="E10" s="585"/>
      <c r="F10" s="584"/>
      <c r="G10" s="585"/>
      <c r="H10" s="584"/>
      <c r="I10" s="588"/>
      <c r="J10" s="584"/>
      <c r="K10" s="588"/>
      <c r="L10" s="567"/>
      <c r="M10" s="601"/>
    </row>
    <row r="11" spans="1:13" ht="24" customHeight="1" x14ac:dyDescent="0.15">
      <c r="A11" s="219" t="s">
        <v>319</v>
      </c>
      <c r="B11" s="220" t="s">
        <v>182</v>
      </c>
      <c r="C11" s="219">
        <v>2</v>
      </c>
      <c r="D11" s="221"/>
      <c r="E11" s="219" t="s">
        <v>83</v>
      </c>
      <c r="F11" s="221"/>
      <c r="G11" s="219" t="s">
        <v>320</v>
      </c>
      <c r="H11" s="221"/>
      <c r="I11" s="219" t="s">
        <v>321</v>
      </c>
      <c r="J11" s="221"/>
      <c r="K11" s="219" t="s">
        <v>249</v>
      </c>
      <c r="L11" s="222" t="str">
        <f>IF(D11="○",C11*1,IF(F11="○",C11*3,IF(H11="○",C11*5,IF(J11="○",C11*8,""))))</f>
        <v/>
      </c>
      <c r="M11" s="222"/>
    </row>
    <row r="12" spans="1:13" ht="24" customHeight="1" x14ac:dyDescent="0.15">
      <c r="A12" s="591" t="s">
        <v>322</v>
      </c>
      <c r="B12" s="593" t="s">
        <v>366</v>
      </c>
      <c r="C12" s="591">
        <v>3</v>
      </c>
      <c r="D12" s="584"/>
      <c r="E12" s="592">
        <v>0</v>
      </c>
      <c r="F12" s="591" t="s">
        <v>6</v>
      </c>
      <c r="G12" s="590" t="s">
        <v>199</v>
      </c>
      <c r="H12" s="602"/>
      <c r="I12" s="602"/>
      <c r="J12" s="602"/>
      <c r="K12" s="602"/>
      <c r="L12" s="604">
        <f>C12*E12</f>
        <v>0</v>
      </c>
      <c r="M12" s="600"/>
    </row>
    <row r="13" spans="1:13" ht="24" customHeight="1" x14ac:dyDescent="0.15">
      <c r="A13" s="591"/>
      <c r="B13" s="594"/>
      <c r="C13" s="591"/>
      <c r="D13" s="584"/>
      <c r="E13" s="592"/>
      <c r="F13" s="591"/>
      <c r="G13" s="590"/>
      <c r="H13" s="603"/>
      <c r="I13" s="603"/>
      <c r="J13" s="603"/>
      <c r="K13" s="603"/>
      <c r="L13" s="604"/>
      <c r="M13" s="601"/>
    </row>
    <row r="14" spans="1:13" ht="24" customHeight="1" x14ac:dyDescent="0.15">
      <c r="A14" s="591" t="s">
        <v>93</v>
      </c>
      <c r="B14" s="595" t="s">
        <v>367</v>
      </c>
      <c r="C14" s="591">
        <v>2</v>
      </c>
      <c r="D14" s="584"/>
      <c r="E14" s="592">
        <v>0</v>
      </c>
      <c r="F14" s="591" t="s">
        <v>200</v>
      </c>
      <c r="G14" s="590" t="s">
        <v>199</v>
      </c>
      <c r="H14" s="586"/>
      <c r="I14" s="586"/>
      <c r="J14" s="586"/>
      <c r="K14" s="586"/>
      <c r="L14" s="604">
        <v>0</v>
      </c>
      <c r="M14" s="600"/>
    </row>
    <row r="15" spans="1:13" ht="24" customHeight="1" x14ac:dyDescent="0.15">
      <c r="A15" s="591"/>
      <c r="B15" s="596"/>
      <c r="C15" s="591"/>
      <c r="D15" s="584"/>
      <c r="E15" s="592"/>
      <c r="F15" s="591"/>
      <c r="G15" s="590"/>
      <c r="H15" s="587"/>
      <c r="I15" s="587"/>
      <c r="J15" s="587"/>
      <c r="K15" s="587"/>
      <c r="L15" s="604"/>
      <c r="M15" s="601"/>
    </row>
    <row r="16" spans="1:13" ht="31.9" customHeight="1" x14ac:dyDescent="0.15">
      <c r="A16" s="219" t="s">
        <v>323</v>
      </c>
      <c r="B16" s="220" t="s">
        <v>198</v>
      </c>
      <c r="C16" s="219">
        <v>2</v>
      </c>
      <c r="D16" s="221"/>
      <c r="E16" s="225">
        <v>0</v>
      </c>
      <c r="F16" s="219" t="s">
        <v>6</v>
      </c>
      <c r="G16" s="226" t="s">
        <v>199</v>
      </c>
      <c r="H16" s="219"/>
      <c r="I16" s="226"/>
      <c r="J16" s="226"/>
      <c r="K16" s="226"/>
      <c r="L16" s="227">
        <v>0</v>
      </c>
      <c r="M16" s="279"/>
    </row>
    <row r="17" spans="1:13" ht="24" customHeight="1" x14ac:dyDescent="0.15">
      <c r="A17" s="219" t="s">
        <v>324</v>
      </c>
      <c r="B17" s="223" t="s">
        <v>94</v>
      </c>
      <c r="C17" s="219">
        <v>5</v>
      </c>
      <c r="D17" s="221"/>
      <c r="E17" s="225">
        <v>1</v>
      </c>
      <c r="F17" s="219" t="s">
        <v>325</v>
      </c>
      <c r="G17" s="224" t="s">
        <v>199</v>
      </c>
      <c r="H17" s="219"/>
      <c r="I17" s="224"/>
      <c r="J17" s="224"/>
      <c r="K17" s="224"/>
      <c r="L17" s="222">
        <f>C17*E17</f>
        <v>5</v>
      </c>
      <c r="M17" s="222"/>
    </row>
    <row r="18" spans="1:13" ht="24" customHeight="1" x14ac:dyDescent="0.15">
      <c r="A18" s="228"/>
      <c r="B18" s="229"/>
      <c r="C18" s="230"/>
      <c r="D18" s="230"/>
      <c r="E18" s="231"/>
      <c r="F18" s="230"/>
      <c r="G18" s="230"/>
      <c r="H18" s="230"/>
      <c r="I18" s="230"/>
      <c r="J18" s="230"/>
      <c r="K18" s="232" t="s">
        <v>243</v>
      </c>
      <c r="L18" s="233">
        <f>SUM(L9:L17)</f>
        <v>5</v>
      </c>
      <c r="M18" s="299"/>
    </row>
    <row r="19" spans="1:13" ht="24" customHeight="1" x14ac:dyDescent="0.15">
      <c r="A19" s="234" t="s">
        <v>215</v>
      </c>
      <c r="B19" s="235"/>
      <c r="C19" s="582">
        <f>L18</f>
        <v>5</v>
      </c>
      <c r="D19" s="582"/>
      <c r="E19" s="236" t="s">
        <v>214</v>
      </c>
      <c r="F19" s="236"/>
      <c r="G19" s="583">
        <v>1</v>
      </c>
      <c r="H19" s="583"/>
      <c r="I19" s="237" t="s">
        <v>156</v>
      </c>
      <c r="J19" s="237"/>
      <c r="K19" s="237"/>
      <c r="L19" s="238">
        <f>L18*4000*G19</f>
        <v>20000</v>
      </c>
      <c r="M19" s="300"/>
    </row>
    <row r="20" spans="1:13" x14ac:dyDescent="0.15">
      <c r="A20" s="239"/>
      <c r="B20" s="240"/>
      <c r="C20" s="241"/>
      <c r="D20" s="241"/>
      <c r="E20" s="241"/>
      <c r="F20" s="241"/>
      <c r="G20" s="242"/>
      <c r="H20" s="242"/>
      <c r="I20" s="243"/>
      <c r="J20" s="243"/>
      <c r="K20" s="243"/>
      <c r="L20" s="244"/>
      <c r="M20" s="244"/>
    </row>
    <row r="21" spans="1:13" x14ac:dyDescent="0.15">
      <c r="A21" s="244"/>
      <c r="B21" s="245"/>
      <c r="C21" s="241"/>
      <c r="D21" s="241"/>
      <c r="E21" s="241"/>
      <c r="F21" s="241"/>
      <c r="G21" s="242"/>
      <c r="H21" s="242"/>
      <c r="I21" s="241"/>
      <c r="J21" s="241"/>
      <c r="K21" s="241"/>
      <c r="L21" s="244"/>
      <c r="M21" s="244"/>
    </row>
    <row r="22" spans="1:13" x14ac:dyDescent="0.1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</row>
  </sheetData>
  <protectedRanges>
    <protectedRange sqref="A3:A4 K9 K11:M11 L9:M10 E9:J10 I11 E11:G11 E12:M17" name="治験依頼者入力箇所"/>
    <protectedRange sqref="E18:M18" name="治験依頼者入力箇所_1"/>
  </protectedRanges>
  <mergeCells count="60">
    <mergeCell ref="H3:M3"/>
    <mergeCell ref="C4:M4"/>
    <mergeCell ref="M6:M8"/>
    <mergeCell ref="M14:M15"/>
    <mergeCell ref="M12:M13"/>
    <mergeCell ref="M9:M10"/>
    <mergeCell ref="J14:J15"/>
    <mergeCell ref="I14:I15"/>
    <mergeCell ref="H14:H15"/>
    <mergeCell ref="K12:K13"/>
    <mergeCell ref="J12:J13"/>
    <mergeCell ref="I12:I13"/>
    <mergeCell ref="H12:H13"/>
    <mergeCell ref="L12:L13"/>
    <mergeCell ref="G14:G15"/>
    <mergeCell ref="L14:L15"/>
    <mergeCell ref="A14:A15"/>
    <mergeCell ref="C14:C15"/>
    <mergeCell ref="D14:D15"/>
    <mergeCell ref="E14:E15"/>
    <mergeCell ref="F14:F15"/>
    <mergeCell ref="B14:B15"/>
    <mergeCell ref="A9:A10"/>
    <mergeCell ref="B9:B10"/>
    <mergeCell ref="C9:C10"/>
    <mergeCell ref="G12:G13"/>
    <mergeCell ref="I9:I10"/>
    <mergeCell ref="A12:A13"/>
    <mergeCell ref="C12:C13"/>
    <mergeCell ref="D12:D13"/>
    <mergeCell ref="E12:E13"/>
    <mergeCell ref="F12:F13"/>
    <mergeCell ref="B12:B13"/>
    <mergeCell ref="J8:K8"/>
    <mergeCell ref="C19:D19"/>
    <mergeCell ref="G19:H19"/>
    <mergeCell ref="D9:D10"/>
    <mergeCell ref="E9:E10"/>
    <mergeCell ref="F9:F10"/>
    <mergeCell ref="G9:G10"/>
    <mergeCell ref="H9:H10"/>
    <mergeCell ref="K14:K15"/>
    <mergeCell ref="J9:J10"/>
    <mergeCell ref="K9:K10"/>
    <mergeCell ref="L9:L10"/>
    <mergeCell ref="A1:L1"/>
    <mergeCell ref="A3:B3"/>
    <mergeCell ref="C3:F3"/>
    <mergeCell ref="A4:B4"/>
    <mergeCell ref="A6:B8"/>
    <mergeCell ref="C6:C8"/>
    <mergeCell ref="D6:L6"/>
    <mergeCell ref="D7:E7"/>
    <mergeCell ref="F7:G7"/>
    <mergeCell ref="H7:I7"/>
    <mergeCell ref="J7:K7"/>
    <mergeCell ref="L7:L8"/>
    <mergeCell ref="D8:E8"/>
    <mergeCell ref="F8:G8"/>
    <mergeCell ref="H8:I8"/>
  </mergeCells>
  <phoneticPr fontId="3"/>
  <dataValidations count="1">
    <dataValidation type="list" allowBlank="1" showInputMessage="1" showErrorMessage="1" sqref="J9:J12 H9:H12 F9:F11 D9:D18" xr:uid="{00000000-0002-0000-0900-000000000000}">
      <formula1>"○"</formula1>
    </dataValidation>
  </dataValidations>
  <pageMargins left="0.7" right="0.7" top="0.75" bottom="0.75" header="0.3" footer="0.3"/>
  <pageSetup paperSize="9" scale="75" orientation="portrait" r:id="rId1"/>
  <headerFooter>
    <oddHeader>&amp;R
別紙3-2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W37"/>
  <sheetViews>
    <sheetView view="pageBreakPreview" zoomScale="115" zoomScaleNormal="100" zoomScaleSheetLayoutView="115" workbookViewId="0">
      <selection activeCell="Z15" sqref="Z15"/>
    </sheetView>
  </sheetViews>
  <sheetFormatPr defaultColWidth="2.375" defaultRowHeight="21" customHeight="1" x14ac:dyDescent="0.15"/>
  <cols>
    <col min="1" max="4" width="2.125" style="5" customWidth="1"/>
    <col min="5" max="25" width="2.375" style="5" customWidth="1"/>
    <col min="26" max="26" width="2.25" style="5" customWidth="1"/>
    <col min="27" max="27" width="2.75" style="5" customWidth="1"/>
    <col min="28" max="28" width="2.625" style="5" customWidth="1"/>
    <col min="29" max="30" width="2.5" style="5" customWidth="1"/>
    <col min="31" max="32" width="2.375" style="5" customWidth="1"/>
    <col min="33" max="33" width="2.625" style="5" customWidth="1"/>
    <col min="34" max="34" width="2.5" style="5" customWidth="1"/>
    <col min="35" max="35" width="2.625" style="5" customWidth="1"/>
    <col min="36" max="37" width="2.375" style="5" customWidth="1"/>
    <col min="38" max="38" width="2.25" style="5" customWidth="1"/>
    <col min="39" max="43" width="2.375" style="5" customWidth="1"/>
    <col min="44" max="44" width="2.25" style="5" customWidth="1"/>
    <col min="45" max="46" width="2.125" style="5" customWidth="1"/>
    <col min="47" max="48" width="2.25" style="5" customWidth="1"/>
    <col min="49" max="16384" width="2.375" style="5"/>
  </cols>
  <sheetData>
    <row r="1" spans="1:48" s="25" customFormat="1" ht="15" customHeight="1" thickBot="1" x14ac:dyDescent="0.2">
      <c r="A1" s="25" t="s">
        <v>164</v>
      </c>
      <c r="E1" s="180"/>
      <c r="F1" s="180"/>
      <c r="H1" s="25" t="s">
        <v>165</v>
      </c>
      <c r="AC1" s="434" t="s">
        <v>0</v>
      </c>
      <c r="AD1" s="435"/>
      <c r="AE1" s="435"/>
      <c r="AF1" s="436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250"/>
      <c r="AU1" s="250"/>
      <c r="AV1" s="251"/>
    </row>
    <row r="2" spans="1:48" s="25" customFormat="1" ht="15" customHeight="1" x14ac:dyDescent="0.15">
      <c r="A2" s="455" t="s">
        <v>204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AC2" s="438" t="s">
        <v>1</v>
      </c>
      <c r="AD2" s="439"/>
      <c r="AE2" s="439"/>
      <c r="AF2" s="440"/>
      <c r="AG2" s="181" t="s">
        <v>159</v>
      </c>
      <c r="AH2" s="182" t="s">
        <v>169</v>
      </c>
      <c r="AI2" s="182"/>
      <c r="AJ2" s="182"/>
      <c r="AK2" s="182" t="s">
        <v>159</v>
      </c>
      <c r="AL2" s="182" t="s">
        <v>166</v>
      </c>
      <c r="AM2" s="182"/>
      <c r="AN2" s="182"/>
      <c r="AO2" s="182"/>
      <c r="AP2" s="182"/>
      <c r="AQ2" s="182"/>
      <c r="AR2" s="182"/>
      <c r="AS2" s="182"/>
      <c r="AT2" s="252"/>
      <c r="AU2" s="252"/>
      <c r="AV2" s="253"/>
    </row>
    <row r="3" spans="1:48" s="25" customFormat="1" ht="15" customHeight="1" thickBot="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AC3" s="441"/>
      <c r="AD3" s="442"/>
      <c r="AE3" s="442"/>
      <c r="AF3" s="443"/>
      <c r="AG3" s="249" t="s">
        <v>159</v>
      </c>
      <c r="AH3" s="249" t="s">
        <v>170</v>
      </c>
      <c r="AI3" s="249"/>
      <c r="AJ3" s="249"/>
      <c r="AK3" s="249" t="s">
        <v>159</v>
      </c>
      <c r="AL3" s="249" t="s">
        <v>398</v>
      </c>
      <c r="AM3" s="249"/>
      <c r="AN3" s="249"/>
      <c r="AO3" s="249"/>
      <c r="AP3" s="249"/>
      <c r="AQ3" s="609"/>
      <c r="AR3" s="609"/>
      <c r="AS3" s="609"/>
      <c r="AT3" s="609"/>
      <c r="AU3" s="609"/>
      <c r="AV3" s="610"/>
    </row>
    <row r="4" spans="1:48" s="25" customFormat="1" ht="21" customHeight="1" x14ac:dyDescent="0.15">
      <c r="AF4" s="247" t="s">
        <v>168</v>
      </c>
      <c r="AG4" s="184"/>
      <c r="AH4" s="611"/>
      <c r="AI4" s="611"/>
      <c r="AJ4" s="611"/>
      <c r="AK4" s="611"/>
      <c r="AL4" s="611" t="s">
        <v>10</v>
      </c>
      <c r="AM4" s="611"/>
      <c r="AN4" s="611"/>
      <c r="AO4" s="611"/>
      <c r="AP4" s="611"/>
      <c r="AQ4" s="611" t="s">
        <v>11</v>
      </c>
      <c r="AR4" s="611"/>
      <c r="AS4" s="611"/>
      <c r="AT4" s="611"/>
      <c r="AU4" s="611"/>
      <c r="AV4" s="248" t="s">
        <v>167</v>
      </c>
    </row>
    <row r="5" spans="1:48" s="25" customFormat="1" ht="28.35" customHeight="1" x14ac:dyDescent="0.15">
      <c r="B5" s="26"/>
      <c r="C5" s="26"/>
      <c r="D5" s="26"/>
      <c r="E5" s="26"/>
      <c r="F5" s="26"/>
      <c r="G5" s="26"/>
      <c r="H5" s="26"/>
      <c r="K5" s="26"/>
      <c r="AP5" s="27"/>
      <c r="AQ5" s="27"/>
      <c r="AR5" s="26"/>
      <c r="AS5" s="26"/>
      <c r="AT5" s="26"/>
      <c r="AU5" s="26"/>
      <c r="AV5" s="26"/>
    </row>
    <row r="6" spans="1:48" s="25" customFormat="1" ht="28.35" customHeight="1" x14ac:dyDescent="0.15">
      <c r="L6" s="28" t="s">
        <v>104</v>
      </c>
      <c r="N6" s="26"/>
      <c r="O6" s="26"/>
      <c r="P6" s="26"/>
      <c r="Q6" s="26"/>
      <c r="S6" s="26"/>
      <c r="T6" s="26"/>
      <c r="U6" s="26"/>
      <c r="V6" s="26"/>
      <c r="W6" s="26"/>
      <c r="AD6" s="27" t="s">
        <v>13</v>
      </c>
      <c r="AE6" s="190" t="s">
        <v>159</v>
      </c>
      <c r="AF6" s="186" t="s">
        <v>158</v>
      </c>
      <c r="AG6" s="187"/>
      <c r="AH6" s="187"/>
      <c r="AI6" s="187"/>
      <c r="AJ6" s="191" t="s">
        <v>159</v>
      </c>
      <c r="AK6" s="189" t="s">
        <v>160</v>
      </c>
      <c r="AL6" s="188"/>
      <c r="AM6" s="188"/>
      <c r="AN6" s="187"/>
      <c r="AO6" s="27" t="s">
        <v>16</v>
      </c>
    </row>
    <row r="7" spans="1:48" s="25" customFormat="1" ht="28.35" customHeight="1" x14ac:dyDescent="0.15">
      <c r="A7" s="29"/>
    </row>
    <row r="8" spans="1:48" s="25" customFormat="1" ht="21.75" customHeight="1" x14ac:dyDescent="0.15">
      <c r="A8" s="30" t="s">
        <v>106</v>
      </c>
      <c r="J8" s="456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</row>
    <row r="9" spans="1:48" s="25" customFormat="1" ht="21.75" customHeight="1" x14ac:dyDescent="0.15">
      <c r="A9" s="30" t="s">
        <v>172</v>
      </c>
      <c r="F9" s="31"/>
      <c r="J9" s="176" t="s">
        <v>14</v>
      </c>
      <c r="K9" s="176"/>
      <c r="L9" s="421" t="s">
        <v>302</v>
      </c>
      <c r="M9" s="423"/>
      <c r="N9" s="423"/>
      <c r="O9" s="423"/>
      <c r="P9" s="423"/>
      <c r="Q9" s="423"/>
      <c r="R9" s="423"/>
      <c r="S9" s="460" t="s">
        <v>15</v>
      </c>
      <c r="T9" s="460"/>
      <c r="U9" s="461"/>
      <c r="V9" s="461"/>
      <c r="W9" s="421"/>
      <c r="X9" s="422"/>
      <c r="Y9" s="422"/>
      <c r="Z9" s="422"/>
      <c r="AA9" s="422"/>
      <c r="AB9" s="422"/>
      <c r="AC9" s="423"/>
      <c r="AD9" s="177"/>
      <c r="AE9" s="177"/>
      <c r="AF9" s="177"/>
      <c r="AG9" s="178"/>
      <c r="AH9" s="178"/>
      <c r="AI9" s="178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</row>
    <row r="10" spans="1:48" s="25" customFormat="1" ht="21.75" customHeight="1" x14ac:dyDescent="0.15">
      <c r="A10" s="30" t="s">
        <v>107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5"/>
      <c r="AC10" s="175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</row>
    <row r="11" spans="1:48" s="25" customFormat="1" ht="21" customHeight="1" x14ac:dyDescent="0.15"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8" s="25" customFormat="1" ht="21" customHeight="1" x14ac:dyDescent="0.15"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8" s="25" customFormat="1" ht="21" customHeight="1" x14ac:dyDescent="0.15"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</row>
    <row r="14" spans="1:48" s="25" customFormat="1" ht="21" customHeight="1" x14ac:dyDescent="0.15"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</row>
    <row r="15" spans="1:48" s="25" customFormat="1" ht="21" customHeight="1" x14ac:dyDescent="0.15">
      <c r="A15" s="30" t="s">
        <v>245</v>
      </c>
    </row>
    <row r="16" spans="1:48" s="25" customFormat="1" ht="32.25" customHeight="1" x14ac:dyDescent="0.15">
      <c r="A16" s="397" t="s">
        <v>161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9"/>
      <c r="W16" s="397" t="s">
        <v>3</v>
      </c>
      <c r="X16" s="398"/>
      <c r="Y16" s="398"/>
      <c r="Z16" s="398"/>
      <c r="AA16" s="398"/>
      <c r="AB16" s="397" t="s">
        <v>7</v>
      </c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9"/>
    </row>
    <row r="17" spans="1:49" s="25" customFormat="1" ht="32.25" customHeight="1" x14ac:dyDescent="0.15">
      <c r="A17" s="403" t="s">
        <v>205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10"/>
      <c r="W17" s="458">
        <v>150000</v>
      </c>
      <c r="X17" s="459"/>
      <c r="Y17" s="459"/>
      <c r="Z17" s="459"/>
      <c r="AA17" s="459"/>
      <c r="AB17" s="450">
        <v>150000</v>
      </c>
      <c r="AC17" s="451"/>
      <c r="AD17" s="451"/>
      <c r="AE17" s="451"/>
      <c r="AF17" s="33" t="s">
        <v>206</v>
      </c>
      <c r="AG17" s="33"/>
      <c r="AH17" s="612">
        <v>1</v>
      </c>
      <c r="AI17" s="612"/>
      <c r="AJ17" s="612"/>
      <c r="AK17" s="612"/>
      <c r="AL17" s="398" t="s">
        <v>250</v>
      </c>
      <c r="AM17" s="398"/>
      <c r="AN17" s="83"/>
      <c r="AO17" s="83"/>
      <c r="AP17" s="83"/>
      <c r="AQ17" s="83"/>
      <c r="AR17" s="83"/>
      <c r="AS17" s="83"/>
      <c r="AT17" s="83"/>
      <c r="AU17" s="83"/>
      <c r="AV17" s="84"/>
    </row>
    <row r="18" spans="1:49" s="95" customFormat="1" ht="32.25" customHeight="1" x14ac:dyDescent="0.15">
      <c r="A18" s="444" t="s">
        <v>242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6"/>
      <c r="W18" s="618">
        <f>W17*0.1</f>
        <v>15000</v>
      </c>
      <c r="X18" s="619"/>
      <c r="Y18" s="619"/>
      <c r="Z18" s="619"/>
      <c r="AA18" s="620"/>
      <c r="AB18" s="444" t="s">
        <v>372</v>
      </c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6"/>
    </row>
    <row r="19" spans="1:49" s="25" customFormat="1" ht="32.25" customHeight="1" x14ac:dyDescent="0.15">
      <c r="A19" s="615" t="s">
        <v>243</v>
      </c>
      <c r="B19" s="616"/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7"/>
      <c r="W19" s="424">
        <f>SUM(W17:AA18)</f>
        <v>165000</v>
      </c>
      <c r="X19" s="425"/>
      <c r="Y19" s="425"/>
      <c r="Z19" s="425"/>
      <c r="AA19" s="426"/>
      <c r="AB19" s="450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605"/>
    </row>
    <row r="20" spans="1:49" s="25" customFormat="1" ht="32.25" customHeight="1" x14ac:dyDescent="0.1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  <c r="X20" s="128"/>
      <c r="Y20" s="128"/>
      <c r="Z20" s="128"/>
      <c r="AA20" s="128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30"/>
    </row>
    <row r="21" spans="1:49" s="25" customFormat="1" ht="32.25" customHeight="1" x14ac:dyDescent="0.15">
      <c r="A21" s="30" t="s">
        <v>244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6"/>
    </row>
    <row r="22" spans="1:49" s="25" customFormat="1" ht="32.25" customHeight="1" x14ac:dyDescent="0.15">
      <c r="A22" s="397" t="s">
        <v>161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9"/>
      <c r="W22" s="397" t="s">
        <v>3</v>
      </c>
      <c r="X22" s="398"/>
      <c r="Y22" s="398"/>
      <c r="Z22" s="398"/>
      <c r="AA22" s="398"/>
      <c r="AB22" s="397" t="s">
        <v>7</v>
      </c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9"/>
    </row>
    <row r="23" spans="1:49" s="25" customFormat="1" ht="32.25" customHeight="1" x14ac:dyDescent="0.15">
      <c r="A23" s="403" t="s">
        <v>277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10"/>
      <c r="W23" s="424">
        <f>AB23*AH23*AQ23</f>
        <v>0</v>
      </c>
      <c r="X23" s="425"/>
      <c r="Y23" s="425"/>
      <c r="Z23" s="425"/>
      <c r="AA23" s="426"/>
      <c r="AB23" s="450">
        <f>CRC_ポイント算出表!L40</f>
        <v>0</v>
      </c>
      <c r="AC23" s="451"/>
      <c r="AD23" s="451"/>
      <c r="AE23" s="451"/>
      <c r="AF23" s="451" t="s">
        <v>225</v>
      </c>
      <c r="AG23" s="451"/>
      <c r="AH23" s="451">
        <v>1</v>
      </c>
      <c r="AI23" s="451"/>
      <c r="AJ23" s="451"/>
      <c r="AK23" s="451"/>
      <c r="AL23" s="451" t="s">
        <v>224</v>
      </c>
      <c r="AM23" s="451"/>
      <c r="AN23" s="49"/>
      <c r="AO23" s="49" t="s">
        <v>364</v>
      </c>
      <c r="AP23" s="49"/>
      <c r="AQ23" s="613">
        <v>4000</v>
      </c>
      <c r="AR23" s="614"/>
      <c r="AS23" s="614"/>
      <c r="AT23" s="614"/>
      <c r="AU23" s="49"/>
      <c r="AV23" s="53"/>
    </row>
    <row r="24" spans="1:49" s="25" customFormat="1" ht="32.25" customHeight="1" thickBot="1" x14ac:dyDescent="0.2">
      <c r="A24" s="606" t="s">
        <v>270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6"/>
      <c r="W24" s="607">
        <v>0</v>
      </c>
      <c r="X24" s="608"/>
      <c r="Y24" s="608"/>
      <c r="Z24" s="608"/>
      <c r="AA24" s="608"/>
      <c r="AB24" s="622">
        <v>40000</v>
      </c>
      <c r="AC24" s="493"/>
      <c r="AD24" s="493"/>
      <c r="AE24" s="493"/>
      <c r="AF24" s="398" t="s">
        <v>239</v>
      </c>
      <c r="AG24" s="398"/>
      <c r="AH24" s="493"/>
      <c r="AI24" s="493"/>
      <c r="AJ24" s="493"/>
      <c r="AK24" s="493"/>
      <c r="AL24" s="398" t="s">
        <v>238</v>
      </c>
      <c r="AM24" s="398"/>
      <c r="AN24" s="33"/>
      <c r="AO24" s="33"/>
      <c r="AP24" s="33"/>
      <c r="AQ24" s="33"/>
      <c r="AR24" s="33"/>
      <c r="AS24" s="33"/>
      <c r="AT24" s="33"/>
      <c r="AU24" s="33"/>
      <c r="AV24" s="34"/>
    </row>
    <row r="25" spans="1:49" s="25" customFormat="1" ht="32.25" customHeight="1" thickBot="1" x14ac:dyDescent="0.2">
      <c r="A25" s="403" t="s">
        <v>271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69">
        <f>SUM(W23:AA24)</f>
        <v>0</v>
      </c>
      <c r="X25" s="470"/>
      <c r="Y25" s="470"/>
      <c r="Z25" s="470"/>
      <c r="AA25" s="471"/>
      <c r="AB25" s="409" t="s">
        <v>272</v>
      </c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10"/>
    </row>
    <row r="26" spans="1:49" s="25" customFormat="1" ht="32.25" customHeight="1" x14ac:dyDescent="0.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2"/>
      <c r="X26" s="172"/>
      <c r="Y26" s="172"/>
      <c r="Z26" s="172"/>
      <c r="AA26" s="172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</row>
    <row r="27" spans="1:49" s="25" customFormat="1" ht="32.25" customHeight="1" x14ac:dyDescent="0.1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2"/>
      <c r="X27" s="172"/>
      <c r="Y27" s="172"/>
      <c r="Z27" s="172"/>
      <c r="AA27" s="172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</row>
    <row r="28" spans="1:49" s="25" customFormat="1" ht="17.25" customHeight="1" x14ac:dyDescent="0.15">
      <c r="W28" s="31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124"/>
    </row>
    <row r="29" spans="1:49" s="25" customFormat="1" ht="17.25" customHeight="1" x14ac:dyDescent="0.15">
      <c r="A29" s="25" t="s">
        <v>221</v>
      </c>
      <c r="W29" s="31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124"/>
    </row>
    <row r="30" spans="1:49" s="25" customFormat="1" ht="23.25" customHeight="1" x14ac:dyDescent="0.15">
      <c r="A30" s="390"/>
      <c r="B30" s="390"/>
      <c r="C30" s="390"/>
      <c r="D30" s="391" t="s">
        <v>299</v>
      </c>
      <c r="E30" s="391"/>
      <c r="F30" s="391"/>
      <c r="G30" s="391"/>
      <c r="H30" s="391"/>
      <c r="I30" s="391"/>
      <c r="J30" s="391" t="s">
        <v>300</v>
      </c>
      <c r="K30" s="391"/>
      <c r="L30" s="391"/>
      <c r="M30" s="391"/>
      <c r="N30" s="391"/>
      <c r="O30" s="391"/>
      <c r="P30" s="391" t="s">
        <v>301</v>
      </c>
      <c r="Q30" s="391"/>
      <c r="R30" s="391"/>
      <c r="S30" s="391"/>
      <c r="T30" s="391"/>
      <c r="U30" s="391"/>
      <c r="V30" s="391" t="s">
        <v>298</v>
      </c>
      <c r="W30" s="391"/>
      <c r="X30" s="391"/>
      <c r="Y30" s="391"/>
      <c r="Z30" s="391"/>
      <c r="AA30" s="391"/>
      <c r="AB30" s="283"/>
      <c r="AC30" s="621" t="s">
        <v>376</v>
      </c>
      <c r="AD30" s="621"/>
      <c r="AE30" s="621"/>
      <c r="AF30" s="621"/>
      <c r="AG30" s="621"/>
      <c r="AH30" s="621"/>
      <c r="AI30" s="621"/>
      <c r="AJ30" s="621"/>
      <c r="AN30" s="394" t="s">
        <v>295</v>
      </c>
      <c r="AO30" s="394"/>
      <c r="AP30" s="394"/>
      <c r="AQ30" s="394"/>
      <c r="AR30" s="394"/>
      <c r="AS30" s="394"/>
      <c r="AT30" s="394"/>
      <c r="AU30" s="394"/>
      <c r="AV30" s="394"/>
      <c r="AW30" s="124"/>
    </row>
    <row r="31" spans="1:49" s="25" customFormat="1" ht="17.25" customHeight="1" x14ac:dyDescent="0.15">
      <c r="A31" s="390" t="s">
        <v>297</v>
      </c>
      <c r="B31" s="390"/>
      <c r="C31" s="390"/>
      <c r="D31" s="390">
        <f>W25*0.05</f>
        <v>0</v>
      </c>
      <c r="E31" s="390"/>
      <c r="F31" s="390"/>
      <c r="G31" s="390"/>
      <c r="H31" s="390"/>
      <c r="I31" s="390"/>
      <c r="J31" s="390">
        <f>W25*0.45</f>
        <v>0</v>
      </c>
      <c r="K31" s="390"/>
      <c r="L31" s="390"/>
      <c r="M31" s="390"/>
      <c r="N31" s="390"/>
      <c r="O31" s="390"/>
      <c r="P31" s="390">
        <f>W25*0.25</f>
        <v>0</v>
      </c>
      <c r="Q31" s="390"/>
      <c r="R31" s="390"/>
      <c r="S31" s="390"/>
      <c r="T31" s="390"/>
      <c r="U31" s="390"/>
      <c r="V31" s="390">
        <f>W25*0.25</f>
        <v>0</v>
      </c>
      <c r="W31" s="390"/>
      <c r="X31" s="390"/>
      <c r="Y31" s="390"/>
      <c r="Z31" s="390"/>
      <c r="AA31" s="390"/>
      <c r="AB31" s="284"/>
      <c r="AC31" s="390">
        <f>AE34</f>
        <v>0</v>
      </c>
      <c r="AD31" s="390"/>
      <c r="AE31" s="390"/>
      <c r="AF31" s="390"/>
      <c r="AG31" s="390"/>
      <c r="AH31" s="390"/>
      <c r="AI31" s="390"/>
      <c r="AJ31" s="390"/>
      <c r="AN31" s="393" t="s">
        <v>268</v>
      </c>
      <c r="AO31" s="393"/>
      <c r="AP31" s="393"/>
      <c r="AQ31" s="390">
        <f>SUM(D33:AG33)</f>
        <v>0</v>
      </c>
      <c r="AR31" s="390"/>
      <c r="AS31" s="390"/>
      <c r="AT31" s="390"/>
      <c r="AU31" s="390"/>
      <c r="AV31" s="390"/>
      <c r="AW31" s="124"/>
    </row>
    <row r="32" spans="1:49" s="25" customFormat="1" ht="17.25" customHeight="1" x14ac:dyDescent="0.15">
      <c r="A32" s="390" t="s">
        <v>296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284"/>
      <c r="AC32" s="390"/>
      <c r="AD32" s="390"/>
      <c r="AE32" s="390"/>
      <c r="AF32" s="390"/>
      <c r="AG32" s="390"/>
      <c r="AH32" s="390"/>
      <c r="AI32" s="390"/>
      <c r="AJ32" s="390"/>
      <c r="AN32" s="392" t="s">
        <v>269</v>
      </c>
      <c r="AO32" s="392"/>
      <c r="AP32" s="392"/>
      <c r="AQ32" s="390">
        <f>INT(AQ31*0.08)</f>
        <v>0</v>
      </c>
      <c r="AR32" s="390"/>
      <c r="AS32" s="390"/>
      <c r="AT32" s="390"/>
      <c r="AU32" s="390"/>
      <c r="AV32" s="390"/>
      <c r="AW32" s="124"/>
    </row>
    <row r="33" spans="1:49" s="25" customFormat="1" ht="17.25" customHeight="1" x14ac:dyDescent="0.15">
      <c r="A33" s="390" t="s">
        <v>243</v>
      </c>
      <c r="B33" s="390"/>
      <c r="C33" s="390"/>
      <c r="D33" s="390">
        <f>D31*D32</f>
        <v>0</v>
      </c>
      <c r="E33" s="390"/>
      <c r="F33" s="390"/>
      <c r="G33" s="390"/>
      <c r="H33" s="390"/>
      <c r="I33" s="390"/>
      <c r="J33" s="390">
        <f>J31*J32</f>
        <v>0</v>
      </c>
      <c r="K33" s="390"/>
      <c r="L33" s="390"/>
      <c r="M33" s="390"/>
      <c r="N33" s="390"/>
      <c r="O33" s="390"/>
      <c r="P33" s="390">
        <f>P31*P32</f>
        <v>0</v>
      </c>
      <c r="Q33" s="390"/>
      <c r="R33" s="390"/>
      <c r="S33" s="390"/>
      <c r="T33" s="390"/>
      <c r="U33" s="390"/>
      <c r="V33" s="390">
        <f>V31*V32</f>
        <v>0</v>
      </c>
      <c r="W33" s="390"/>
      <c r="X33" s="390"/>
      <c r="Y33" s="390"/>
      <c r="Z33" s="390"/>
      <c r="AA33" s="390"/>
      <c r="AB33" s="284"/>
      <c r="AC33" s="390">
        <f>AB31*AB32</f>
        <v>0</v>
      </c>
      <c r="AD33" s="390"/>
      <c r="AE33" s="390"/>
      <c r="AF33" s="390"/>
      <c r="AG33" s="390"/>
      <c r="AH33" s="390"/>
      <c r="AI33" s="390"/>
      <c r="AJ33" s="390"/>
      <c r="AN33" s="392" t="s">
        <v>243</v>
      </c>
      <c r="AO33" s="392"/>
      <c r="AP33" s="392"/>
      <c r="AQ33" s="390">
        <f>SUM(AQ31:AV32)</f>
        <v>0</v>
      </c>
      <c r="AR33" s="390"/>
      <c r="AS33" s="390"/>
      <c r="AT33" s="390"/>
      <c r="AU33" s="390"/>
      <c r="AV33" s="390"/>
      <c r="AW33" s="124"/>
    </row>
    <row r="34" spans="1:49" ht="21" customHeight="1" x14ac:dyDescent="0.15">
      <c r="A34" s="90" t="s">
        <v>279</v>
      </c>
      <c r="N34" s="5" t="s">
        <v>236</v>
      </c>
      <c r="Z34" s="114" t="s">
        <v>237</v>
      </c>
      <c r="AA34" s="114"/>
      <c r="AB34" s="114"/>
      <c r="AC34" s="114"/>
      <c r="AD34" s="114"/>
      <c r="AE34" s="395"/>
      <c r="AF34" s="395"/>
      <c r="AG34" s="395"/>
      <c r="AH34" s="395"/>
      <c r="AI34" s="395"/>
      <c r="AJ34" s="395"/>
      <c r="AK34" s="395"/>
      <c r="AL34" s="114" t="s">
        <v>197</v>
      </c>
      <c r="AM34" s="396"/>
      <c r="AN34" s="396"/>
      <c r="AO34" s="396"/>
      <c r="AW34" s="132"/>
    </row>
    <row r="35" spans="1:49" s="25" customFormat="1" ht="17.25" customHeight="1" x14ac:dyDescent="0.15">
      <c r="W35" s="31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9" s="25" customFormat="1" ht="17.25" customHeight="1" x14ac:dyDescent="0.15"/>
    <row r="37" spans="1:49" s="25" customFormat="1" ht="17.25" customHeight="1" x14ac:dyDescent="0.15"/>
  </sheetData>
  <sheetProtection selectLockedCells="1"/>
  <mergeCells count="80">
    <mergeCell ref="A25:V25"/>
    <mergeCell ref="V30:AA30"/>
    <mergeCell ref="W22:AA22"/>
    <mergeCell ref="AB22:AV22"/>
    <mergeCell ref="AN30:AV30"/>
    <mergeCell ref="AC30:AJ30"/>
    <mergeCell ref="AC31:AJ31"/>
    <mergeCell ref="AC32:AJ32"/>
    <mergeCell ref="AB24:AE24"/>
    <mergeCell ref="AF24:AG24"/>
    <mergeCell ref="AH24:AK24"/>
    <mergeCell ref="J8:AU8"/>
    <mergeCell ref="L9:R9"/>
    <mergeCell ref="A17:V17"/>
    <mergeCell ref="A23:V23"/>
    <mergeCell ref="A18:V18"/>
    <mergeCell ref="A19:V19"/>
    <mergeCell ref="W19:AA19"/>
    <mergeCell ref="W18:AA18"/>
    <mergeCell ref="S9:V9"/>
    <mergeCell ref="W9:AC9"/>
    <mergeCell ref="W16:AA16"/>
    <mergeCell ref="A22:V22"/>
    <mergeCell ref="AF23:AG23"/>
    <mergeCell ref="AC1:AF1"/>
    <mergeCell ref="AQ3:AV3"/>
    <mergeCell ref="A16:V16"/>
    <mergeCell ref="AL17:AM17"/>
    <mergeCell ref="W17:AA17"/>
    <mergeCell ref="AG1:AS1"/>
    <mergeCell ref="AS4:AU4"/>
    <mergeCell ref="AL4:AM4"/>
    <mergeCell ref="AN4:AP4"/>
    <mergeCell ref="AQ4:AR4"/>
    <mergeCell ref="AB17:AE17"/>
    <mergeCell ref="A2:N3"/>
    <mergeCell ref="AC2:AF3"/>
    <mergeCell ref="AH4:AK4"/>
    <mergeCell ref="AB16:AV16"/>
    <mergeCell ref="AH17:AK17"/>
    <mergeCell ref="AB18:AV18"/>
    <mergeCell ref="AB19:AV19"/>
    <mergeCell ref="A24:V24"/>
    <mergeCell ref="A30:C30"/>
    <mergeCell ref="D30:I30"/>
    <mergeCell ref="J30:O30"/>
    <mergeCell ref="P30:U30"/>
    <mergeCell ref="W25:AA25"/>
    <mergeCell ref="W24:AA24"/>
    <mergeCell ref="AB25:AV25"/>
    <mergeCell ref="W23:AA23"/>
    <mergeCell ref="AL24:AM24"/>
    <mergeCell ref="AL23:AM23"/>
    <mergeCell ref="AB23:AE23"/>
    <mergeCell ref="AH23:AK23"/>
    <mergeCell ref="AQ23:AT23"/>
    <mergeCell ref="AQ32:AV32"/>
    <mergeCell ref="A31:C31"/>
    <mergeCell ref="D31:I31"/>
    <mergeCell ref="J31:O31"/>
    <mergeCell ref="P31:U31"/>
    <mergeCell ref="V31:AA31"/>
    <mergeCell ref="D32:I32"/>
    <mergeCell ref="J32:O32"/>
    <mergeCell ref="P32:U32"/>
    <mergeCell ref="V32:AA32"/>
    <mergeCell ref="AN32:AP32"/>
    <mergeCell ref="AN31:AP31"/>
    <mergeCell ref="AQ31:AV31"/>
    <mergeCell ref="A32:C32"/>
    <mergeCell ref="AN33:AP33"/>
    <mergeCell ref="AQ33:AV33"/>
    <mergeCell ref="AE34:AK34"/>
    <mergeCell ref="AM34:AO34"/>
    <mergeCell ref="A33:C33"/>
    <mergeCell ref="D33:I33"/>
    <mergeCell ref="J33:O33"/>
    <mergeCell ref="P33:U33"/>
    <mergeCell ref="V33:AA33"/>
    <mergeCell ref="AC33:AJ33"/>
  </mergeCells>
  <phoneticPr fontId="3"/>
  <printOptions horizontalCentered="1"/>
  <pageMargins left="0.31496062992125984" right="0.31496062992125984" top="0.94488188976377963" bottom="0.55118110236220474" header="0.27559055118110237" footer="0.31496062992125984"/>
  <pageSetup paperSize="9" scale="7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topLeftCell="A19" zoomScaleNormal="100" workbookViewId="0">
      <selection activeCell="G24" sqref="G24"/>
    </sheetView>
  </sheetViews>
  <sheetFormatPr defaultRowHeight="13.5" x14ac:dyDescent="0.15"/>
  <cols>
    <col min="2" max="2" width="20.125" customWidth="1"/>
    <col min="3" max="3" width="6.125" customWidth="1"/>
    <col min="4" max="5" width="16.875" customWidth="1"/>
    <col min="6" max="6" width="19.125" customWidth="1"/>
    <col min="7" max="7" width="14.5" customWidth="1"/>
    <col min="8" max="8" width="23.5" customWidth="1"/>
    <col min="9" max="9" width="8.625" customWidth="1"/>
  </cols>
  <sheetData>
    <row r="1" spans="1:8" ht="24" x14ac:dyDescent="0.15">
      <c r="A1" s="363" t="s">
        <v>110</v>
      </c>
      <c r="B1" s="363"/>
      <c r="C1" s="363"/>
      <c r="D1" s="363"/>
      <c r="E1" s="363"/>
      <c r="F1" s="363"/>
      <c r="G1" s="363"/>
      <c r="H1" s="277"/>
    </row>
    <row r="2" spans="1:8" ht="13.5" customHeight="1" thickBot="1" x14ac:dyDescent="0.2">
      <c r="A2" s="4"/>
      <c r="B2" s="4"/>
      <c r="C2" s="4"/>
      <c r="D2" s="4"/>
      <c r="E2" s="4"/>
      <c r="F2" s="4"/>
      <c r="G2" s="4"/>
      <c r="H2" s="277"/>
    </row>
    <row r="3" spans="1:8" ht="21" customHeight="1" thickBot="1" x14ac:dyDescent="0.2">
      <c r="A3" s="372" t="s">
        <v>162</v>
      </c>
      <c r="B3" s="373"/>
      <c r="C3" s="374"/>
      <c r="D3" s="374"/>
      <c r="E3" s="295" t="s">
        <v>47</v>
      </c>
      <c r="F3" s="375"/>
      <c r="G3" s="376"/>
      <c r="H3" s="377"/>
    </row>
    <row r="4" spans="1:8" ht="21" customHeight="1" thickBot="1" x14ac:dyDescent="0.2">
      <c r="A4" s="379" t="s">
        <v>48</v>
      </c>
      <c r="B4" s="380"/>
      <c r="C4" s="385"/>
      <c r="D4" s="386"/>
      <c r="E4" s="386"/>
      <c r="F4" s="386"/>
      <c r="G4" s="386"/>
      <c r="H4" s="387"/>
    </row>
    <row r="5" spans="1:8" ht="13.5" customHeight="1" thickBot="1" x14ac:dyDescent="0.2">
      <c r="A5" s="4"/>
      <c r="B5" s="4"/>
      <c r="C5" s="4"/>
      <c r="D5" s="4"/>
      <c r="E5" s="4"/>
      <c r="F5" s="4"/>
      <c r="G5" s="4"/>
      <c r="H5" s="277"/>
    </row>
    <row r="6" spans="1:8" x14ac:dyDescent="0.15">
      <c r="A6" s="364" t="s">
        <v>44</v>
      </c>
      <c r="B6" s="365"/>
      <c r="C6" s="368" t="s">
        <v>171</v>
      </c>
      <c r="D6" s="383" t="s">
        <v>154</v>
      </c>
      <c r="E6" s="384"/>
      <c r="F6" s="384"/>
      <c r="G6" s="381" t="s">
        <v>49</v>
      </c>
      <c r="H6" s="388" t="s">
        <v>373</v>
      </c>
    </row>
    <row r="7" spans="1:8" ht="27.75" thickBot="1" x14ac:dyDescent="0.2">
      <c r="A7" s="366"/>
      <c r="B7" s="367"/>
      <c r="C7" s="369"/>
      <c r="D7" s="103" t="s">
        <v>111</v>
      </c>
      <c r="E7" s="103" t="s">
        <v>112</v>
      </c>
      <c r="F7" s="287" t="s">
        <v>113</v>
      </c>
      <c r="G7" s="382"/>
      <c r="H7" s="389"/>
    </row>
    <row r="8" spans="1:8" ht="41.25" customHeight="1" x14ac:dyDescent="0.15">
      <c r="A8" s="97" t="s">
        <v>22</v>
      </c>
      <c r="B8" s="98" t="s">
        <v>114</v>
      </c>
      <c r="C8" s="99">
        <v>1</v>
      </c>
      <c r="D8" s="99" t="s">
        <v>115</v>
      </c>
      <c r="E8" s="99" t="s">
        <v>116</v>
      </c>
      <c r="F8" s="276" t="s">
        <v>117</v>
      </c>
      <c r="G8" s="291"/>
      <c r="H8" s="303"/>
    </row>
    <row r="9" spans="1:8" ht="41.25" customHeight="1" x14ac:dyDescent="0.15">
      <c r="A9" s="100" t="s">
        <v>23</v>
      </c>
      <c r="B9" s="2" t="s">
        <v>25</v>
      </c>
      <c r="C9" s="1">
        <v>2</v>
      </c>
      <c r="D9" s="1" t="s">
        <v>29</v>
      </c>
      <c r="E9" s="1" t="s">
        <v>31</v>
      </c>
      <c r="F9" s="285" t="s">
        <v>32</v>
      </c>
      <c r="G9" s="292"/>
      <c r="H9" s="304"/>
    </row>
    <row r="10" spans="1:8" ht="44.45" customHeight="1" x14ac:dyDescent="0.15">
      <c r="A10" s="100" t="s">
        <v>33</v>
      </c>
      <c r="B10" s="2" t="s">
        <v>118</v>
      </c>
      <c r="C10" s="1">
        <v>3</v>
      </c>
      <c r="D10" s="1" t="s">
        <v>76</v>
      </c>
      <c r="E10" s="1" t="s">
        <v>17</v>
      </c>
      <c r="F10" s="286" t="s">
        <v>119</v>
      </c>
      <c r="G10" s="292"/>
      <c r="H10" s="304"/>
    </row>
    <row r="11" spans="1:8" ht="41.25" customHeight="1" x14ac:dyDescent="0.15">
      <c r="A11" s="100" t="s">
        <v>34</v>
      </c>
      <c r="B11" s="2" t="s">
        <v>120</v>
      </c>
      <c r="C11" s="1">
        <v>1</v>
      </c>
      <c r="D11" s="1" t="s">
        <v>121</v>
      </c>
      <c r="E11" s="1" t="s">
        <v>122</v>
      </c>
      <c r="F11" s="285" t="s">
        <v>123</v>
      </c>
      <c r="G11" s="292"/>
      <c r="H11" s="304"/>
    </row>
    <row r="12" spans="1:8" ht="41.25" customHeight="1" x14ac:dyDescent="0.15">
      <c r="A12" s="100" t="s">
        <v>35</v>
      </c>
      <c r="B12" s="2" t="s">
        <v>124</v>
      </c>
      <c r="C12" s="1">
        <v>1</v>
      </c>
      <c r="D12" s="1" t="s">
        <v>125</v>
      </c>
      <c r="E12" s="1" t="s">
        <v>126</v>
      </c>
      <c r="F12" s="285" t="s">
        <v>127</v>
      </c>
      <c r="G12" s="292"/>
      <c r="H12" s="304"/>
    </row>
    <row r="13" spans="1:8" ht="41.25" customHeight="1" x14ac:dyDescent="0.15">
      <c r="A13" s="100" t="s">
        <v>36</v>
      </c>
      <c r="B13" s="2" t="s">
        <v>128</v>
      </c>
      <c r="C13" s="1">
        <v>2</v>
      </c>
      <c r="D13" s="3"/>
      <c r="E13" s="1" t="s">
        <v>129</v>
      </c>
      <c r="F13" s="285" t="s">
        <v>130</v>
      </c>
      <c r="G13" s="292"/>
      <c r="H13" s="304"/>
    </row>
    <row r="14" spans="1:8" ht="41.25" customHeight="1" x14ac:dyDescent="0.15">
      <c r="A14" s="100" t="s">
        <v>37</v>
      </c>
      <c r="B14" s="2" t="s">
        <v>131</v>
      </c>
      <c r="C14" s="1">
        <v>2</v>
      </c>
      <c r="D14" s="3"/>
      <c r="E14" s="1" t="s">
        <v>132</v>
      </c>
      <c r="F14" s="285" t="s">
        <v>133</v>
      </c>
      <c r="G14" s="292"/>
      <c r="H14" s="304"/>
    </row>
    <row r="15" spans="1:8" ht="41.25" customHeight="1" x14ac:dyDescent="0.15">
      <c r="A15" s="100" t="s">
        <v>38</v>
      </c>
      <c r="B15" s="2" t="s">
        <v>134</v>
      </c>
      <c r="C15" s="1">
        <v>2</v>
      </c>
      <c r="D15" s="3"/>
      <c r="E15" s="1" t="s">
        <v>135</v>
      </c>
      <c r="F15" s="285" t="s">
        <v>130</v>
      </c>
      <c r="G15" s="292"/>
      <c r="H15" s="304"/>
    </row>
    <row r="16" spans="1:8" ht="41.25" customHeight="1" x14ac:dyDescent="0.15">
      <c r="A16" s="100" t="s">
        <v>39</v>
      </c>
      <c r="B16" s="2" t="s">
        <v>136</v>
      </c>
      <c r="C16" s="1">
        <v>2</v>
      </c>
      <c r="D16" s="1" t="s">
        <v>137</v>
      </c>
      <c r="E16" s="3"/>
      <c r="F16" s="290"/>
      <c r="G16" s="292"/>
      <c r="H16" s="304"/>
    </row>
    <row r="17" spans="1:8" ht="41.25" customHeight="1" x14ac:dyDescent="0.15">
      <c r="A17" s="100" t="s">
        <v>40</v>
      </c>
      <c r="B17" s="2" t="s">
        <v>138</v>
      </c>
      <c r="C17" s="1">
        <v>2</v>
      </c>
      <c r="D17" s="1" t="s">
        <v>137</v>
      </c>
      <c r="E17" s="3"/>
      <c r="F17" s="290"/>
      <c r="G17" s="292"/>
      <c r="H17" s="304"/>
    </row>
    <row r="18" spans="1:8" ht="41.25" customHeight="1" x14ac:dyDescent="0.15">
      <c r="A18" s="100" t="s">
        <v>41</v>
      </c>
      <c r="B18" s="2" t="s">
        <v>139</v>
      </c>
      <c r="C18" s="1">
        <v>3</v>
      </c>
      <c r="D18" s="3"/>
      <c r="E18" s="1" t="s">
        <v>140</v>
      </c>
      <c r="F18" s="285" t="s">
        <v>141</v>
      </c>
      <c r="G18" s="292"/>
      <c r="H18" s="304"/>
    </row>
    <row r="19" spans="1:8" ht="41.25" customHeight="1" x14ac:dyDescent="0.15">
      <c r="A19" s="100" t="s">
        <v>42</v>
      </c>
      <c r="B19" s="2" t="s">
        <v>142</v>
      </c>
      <c r="C19" s="1">
        <v>2</v>
      </c>
      <c r="D19" s="1" t="s">
        <v>143</v>
      </c>
      <c r="E19" s="1" t="s">
        <v>144</v>
      </c>
      <c r="F19" s="285" t="s">
        <v>145</v>
      </c>
      <c r="G19" s="292"/>
      <c r="H19" s="304"/>
    </row>
    <row r="20" spans="1:8" ht="41.25" customHeight="1" x14ac:dyDescent="0.15">
      <c r="A20" s="100" t="s">
        <v>43</v>
      </c>
      <c r="B20" s="2" t="s">
        <v>146</v>
      </c>
      <c r="C20" s="1">
        <v>2</v>
      </c>
      <c r="D20" s="1" t="s">
        <v>143</v>
      </c>
      <c r="E20" s="1" t="s">
        <v>144</v>
      </c>
      <c r="F20" s="285" t="s">
        <v>145</v>
      </c>
      <c r="G20" s="292"/>
      <c r="H20" s="304"/>
    </row>
    <row r="21" spans="1:8" ht="41.25" customHeight="1" x14ac:dyDescent="0.15">
      <c r="A21" s="100" t="s">
        <v>87</v>
      </c>
      <c r="B21" s="2" t="s">
        <v>147</v>
      </c>
      <c r="C21" s="1">
        <v>1</v>
      </c>
      <c r="D21" s="1" t="s">
        <v>148</v>
      </c>
      <c r="E21" s="1" t="s">
        <v>149</v>
      </c>
      <c r="F21" s="285" t="s">
        <v>150</v>
      </c>
      <c r="G21" s="292"/>
      <c r="H21" s="304"/>
    </row>
    <row r="22" spans="1:8" ht="41.25" customHeight="1" thickBot="1" x14ac:dyDescent="0.2">
      <c r="A22" s="101" t="s">
        <v>90</v>
      </c>
      <c r="B22" s="102" t="s">
        <v>151</v>
      </c>
      <c r="C22" s="103">
        <v>1</v>
      </c>
      <c r="D22" s="103">
        <v>1</v>
      </c>
      <c r="E22" s="103">
        <v>2</v>
      </c>
      <c r="F22" s="287" t="s">
        <v>152</v>
      </c>
      <c r="G22" s="293"/>
      <c r="H22" s="304"/>
    </row>
    <row r="23" spans="1:8" ht="41.25" customHeight="1" thickBot="1" x14ac:dyDescent="0.2">
      <c r="A23" s="105" t="s">
        <v>227</v>
      </c>
      <c r="B23" s="106" t="s">
        <v>153</v>
      </c>
      <c r="C23" s="107">
        <v>3</v>
      </c>
      <c r="D23" s="370" t="s">
        <v>326</v>
      </c>
      <c r="E23" s="370"/>
      <c r="F23" s="371"/>
      <c r="G23" s="294"/>
      <c r="H23" s="305"/>
    </row>
    <row r="24" spans="1:8" ht="24" customHeight="1" x14ac:dyDescent="0.15">
      <c r="A24" s="378" t="s">
        <v>254</v>
      </c>
      <c r="B24" s="378"/>
      <c r="C24" s="378"/>
      <c r="D24" s="378"/>
      <c r="E24" s="378"/>
      <c r="F24" s="378"/>
      <c r="G24" s="104">
        <f>SUM(G8:G22)</f>
        <v>0</v>
      </c>
      <c r="H24" s="288"/>
    </row>
    <row r="25" spans="1:8" ht="24" customHeight="1" x14ac:dyDescent="0.15">
      <c r="A25" s="378" t="s">
        <v>255</v>
      </c>
      <c r="B25" s="378"/>
      <c r="C25" s="378"/>
      <c r="D25" s="378"/>
      <c r="E25" s="378"/>
      <c r="F25" s="378"/>
      <c r="G25" s="57">
        <f>G23</f>
        <v>0</v>
      </c>
      <c r="H25" s="289"/>
    </row>
  </sheetData>
  <sheetProtection selectLockedCells="1"/>
  <protectedRanges>
    <protectedRange sqref="A3:A4" name="治験依頼者入力箇所"/>
  </protectedRanges>
  <mergeCells count="14">
    <mergeCell ref="A25:F25"/>
    <mergeCell ref="A4:B4"/>
    <mergeCell ref="A24:F24"/>
    <mergeCell ref="G6:G7"/>
    <mergeCell ref="D6:F6"/>
    <mergeCell ref="C4:H4"/>
    <mergeCell ref="H6:H7"/>
    <mergeCell ref="A1:G1"/>
    <mergeCell ref="A6:B7"/>
    <mergeCell ref="C6:C7"/>
    <mergeCell ref="D23:F23"/>
    <mergeCell ref="A3:B3"/>
    <mergeCell ref="C3:D3"/>
    <mergeCell ref="F3:H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W44"/>
  <sheetViews>
    <sheetView tabSelected="1" view="pageBreakPreview" topLeftCell="A28" zoomScaleNormal="100" zoomScaleSheetLayoutView="100" workbookViewId="0">
      <selection activeCell="BL33" sqref="BL33"/>
    </sheetView>
  </sheetViews>
  <sheetFormatPr defaultColWidth="2.375" defaultRowHeight="21" customHeight="1" x14ac:dyDescent="0.15"/>
  <cols>
    <col min="1" max="4" width="2.125" style="5" customWidth="1"/>
    <col min="5" max="25" width="2.375" style="5" customWidth="1"/>
    <col min="26" max="26" width="2.25" style="5" customWidth="1"/>
    <col min="27" max="27" width="2.75" style="5" customWidth="1"/>
    <col min="28" max="28" width="2.625" style="5" customWidth="1"/>
    <col min="29" max="30" width="2.5" style="5" customWidth="1"/>
    <col min="31" max="32" width="2.375" style="5" customWidth="1"/>
    <col min="33" max="33" width="2.625" style="5" customWidth="1"/>
    <col min="34" max="34" width="2.5" style="5" customWidth="1"/>
    <col min="35" max="35" width="2.625" style="5" customWidth="1"/>
    <col min="36" max="37" width="2.375" style="5" customWidth="1"/>
    <col min="38" max="38" width="2.25" style="5" customWidth="1"/>
    <col min="39" max="43" width="2.375" style="5" customWidth="1"/>
    <col min="44" max="44" width="2.25" style="5" customWidth="1"/>
    <col min="45" max="46" width="2.125" style="5" customWidth="1"/>
    <col min="47" max="48" width="2.25" style="5" customWidth="1"/>
    <col min="49" max="49" width="10.125" style="132" bestFit="1" customWidth="1"/>
    <col min="50" max="16384" width="2.375" style="5"/>
  </cols>
  <sheetData>
    <row r="1" spans="1:49" s="25" customFormat="1" ht="15" customHeight="1" thickBot="1" x14ac:dyDescent="0.2">
      <c r="A1" s="25" t="s">
        <v>164</v>
      </c>
      <c r="E1" s="180"/>
      <c r="F1" s="180"/>
      <c r="H1" s="25" t="s">
        <v>165</v>
      </c>
      <c r="AC1" s="434" t="s">
        <v>0</v>
      </c>
      <c r="AD1" s="435"/>
      <c r="AE1" s="435"/>
      <c r="AF1" s="436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250"/>
      <c r="AU1" s="250"/>
      <c r="AV1" s="251"/>
      <c r="AW1" s="124"/>
    </row>
    <row r="2" spans="1:49" s="25" customFormat="1" ht="15" customHeight="1" x14ac:dyDescent="0.15">
      <c r="A2" s="455" t="s">
        <v>163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AC2" s="438" t="s">
        <v>1</v>
      </c>
      <c r="AD2" s="439"/>
      <c r="AE2" s="439"/>
      <c r="AF2" s="440"/>
      <c r="AG2" s="181" t="s">
        <v>159</v>
      </c>
      <c r="AH2" s="182" t="s">
        <v>169</v>
      </c>
      <c r="AI2" s="182"/>
      <c r="AJ2" s="182"/>
      <c r="AK2" s="182" t="s">
        <v>159</v>
      </c>
      <c r="AL2" s="182" t="s">
        <v>166</v>
      </c>
      <c r="AM2" s="182"/>
      <c r="AN2" s="182"/>
      <c r="AO2" s="182"/>
      <c r="AP2" s="182"/>
      <c r="AQ2" s="182"/>
      <c r="AR2" s="182"/>
      <c r="AS2" s="182"/>
      <c r="AT2" s="252"/>
      <c r="AU2" s="252"/>
      <c r="AV2" s="253"/>
      <c r="AW2" s="124"/>
    </row>
    <row r="3" spans="1:49" s="25" customFormat="1" ht="15" customHeight="1" thickBot="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AC3" s="441"/>
      <c r="AD3" s="442"/>
      <c r="AE3" s="442"/>
      <c r="AF3" s="443"/>
      <c r="AG3" s="249" t="s">
        <v>159</v>
      </c>
      <c r="AH3" s="249" t="s">
        <v>170</v>
      </c>
      <c r="AI3" s="249"/>
      <c r="AJ3" s="249"/>
      <c r="AK3" s="249" t="s">
        <v>383</v>
      </c>
      <c r="AL3" s="249" t="s">
        <v>385</v>
      </c>
      <c r="AM3" s="249"/>
      <c r="AN3" s="249"/>
      <c r="AO3" s="249"/>
      <c r="AP3" s="249"/>
      <c r="AQ3" s="281"/>
      <c r="AR3" s="281"/>
      <c r="AS3" s="281"/>
      <c r="AT3" s="281"/>
      <c r="AU3" s="281"/>
      <c r="AV3" s="282"/>
      <c r="AW3" s="124"/>
    </row>
    <row r="4" spans="1:49" s="25" customFormat="1" ht="21" customHeight="1" x14ac:dyDescent="0.15">
      <c r="AF4" s="183" t="s">
        <v>168</v>
      </c>
      <c r="AG4" s="184"/>
      <c r="AH4" s="420"/>
      <c r="AI4" s="420"/>
      <c r="AJ4" s="420"/>
      <c r="AK4" s="420"/>
      <c r="AL4" s="420" t="s">
        <v>10</v>
      </c>
      <c r="AM4" s="420"/>
      <c r="AN4" s="420"/>
      <c r="AO4" s="420"/>
      <c r="AP4" s="420"/>
      <c r="AQ4" s="420" t="s">
        <v>11</v>
      </c>
      <c r="AR4" s="420"/>
      <c r="AS4" s="420"/>
      <c r="AT4" s="420"/>
      <c r="AU4" s="420"/>
      <c r="AV4" s="185" t="s">
        <v>167</v>
      </c>
      <c r="AW4" s="124"/>
    </row>
    <row r="5" spans="1:49" s="25" customFormat="1" ht="28.35" customHeight="1" x14ac:dyDescent="0.15">
      <c r="B5" s="26"/>
      <c r="C5" s="26"/>
      <c r="D5" s="26"/>
      <c r="E5" s="26"/>
      <c r="F5" s="26"/>
      <c r="G5" s="26"/>
      <c r="H5" s="26"/>
      <c r="K5" s="26"/>
      <c r="AP5" s="27"/>
      <c r="AQ5" s="27"/>
      <c r="AR5" s="26"/>
      <c r="AS5" s="26"/>
      <c r="AT5" s="26"/>
      <c r="AU5" s="26"/>
      <c r="AV5" s="26"/>
      <c r="AW5" s="124"/>
    </row>
    <row r="6" spans="1:49" s="25" customFormat="1" ht="28.35" customHeight="1" x14ac:dyDescent="0.15">
      <c r="L6" s="28" t="s">
        <v>104</v>
      </c>
      <c r="N6" s="26"/>
      <c r="O6" s="26"/>
      <c r="P6" s="26"/>
      <c r="Q6" s="26"/>
      <c r="S6" s="26"/>
      <c r="T6" s="26"/>
      <c r="U6" s="26"/>
      <c r="V6" s="26"/>
      <c r="W6" s="26"/>
      <c r="AD6" s="27" t="s">
        <v>13</v>
      </c>
      <c r="AE6" s="190" t="s">
        <v>159</v>
      </c>
      <c r="AF6" s="186" t="s">
        <v>158</v>
      </c>
      <c r="AG6" s="187"/>
      <c r="AH6" s="187"/>
      <c r="AI6" s="187"/>
      <c r="AJ6" s="191" t="s">
        <v>159</v>
      </c>
      <c r="AK6" s="189" t="s">
        <v>160</v>
      </c>
      <c r="AL6" s="188"/>
      <c r="AM6" s="188"/>
      <c r="AN6" s="187"/>
      <c r="AO6" s="27" t="s">
        <v>16</v>
      </c>
      <c r="AW6" s="124"/>
    </row>
    <row r="7" spans="1:49" s="25" customFormat="1" ht="28.35" customHeight="1" x14ac:dyDescent="0.15">
      <c r="A7" s="29"/>
      <c r="AW7" s="124"/>
    </row>
    <row r="8" spans="1:49" s="25" customFormat="1" ht="21.75" customHeight="1" x14ac:dyDescent="0.15">
      <c r="A8" s="30" t="s">
        <v>106</v>
      </c>
      <c r="J8" s="456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W8" s="124"/>
    </row>
    <row r="9" spans="1:49" s="25" customFormat="1" ht="21.75" customHeight="1" x14ac:dyDescent="0.15">
      <c r="A9" s="30" t="s">
        <v>172</v>
      </c>
      <c r="F9" s="31"/>
      <c r="J9" s="176" t="s">
        <v>14</v>
      </c>
      <c r="K9" s="176"/>
      <c r="L9" s="421" t="s">
        <v>303</v>
      </c>
      <c r="M9" s="423"/>
      <c r="N9" s="423"/>
      <c r="O9" s="423"/>
      <c r="P9" s="423"/>
      <c r="Q9" s="423"/>
      <c r="R9" s="423"/>
      <c r="S9" s="460" t="s">
        <v>15</v>
      </c>
      <c r="T9" s="460"/>
      <c r="U9" s="461"/>
      <c r="V9" s="461"/>
      <c r="W9" s="421"/>
      <c r="X9" s="422"/>
      <c r="Y9" s="422"/>
      <c r="Z9" s="422"/>
      <c r="AA9" s="422"/>
      <c r="AB9" s="422"/>
      <c r="AC9" s="423"/>
      <c r="AD9" s="177"/>
      <c r="AE9" s="177"/>
      <c r="AF9" s="177"/>
      <c r="AG9" s="178"/>
      <c r="AH9" s="178"/>
      <c r="AI9" s="178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W9" s="124"/>
    </row>
    <row r="10" spans="1:49" s="25" customFormat="1" ht="21.75" customHeight="1" x14ac:dyDescent="0.15">
      <c r="A10" s="30" t="s">
        <v>107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5"/>
      <c r="AC10" s="175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W10" s="124"/>
    </row>
    <row r="11" spans="1:49" s="25" customFormat="1" ht="21" customHeight="1" x14ac:dyDescent="0.15"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W11" s="124"/>
    </row>
    <row r="12" spans="1:49" s="25" customFormat="1" ht="21" customHeight="1" x14ac:dyDescent="0.15">
      <c r="A12" s="30" t="s">
        <v>266</v>
      </c>
      <c r="AW12" s="124"/>
    </row>
    <row r="13" spans="1:49" s="25" customFormat="1" ht="32.25" customHeight="1" x14ac:dyDescent="0.15">
      <c r="A13" s="397" t="s">
        <v>2</v>
      </c>
      <c r="B13" s="398"/>
      <c r="C13" s="398"/>
      <c r="D13" s="399"/>
      <c r="E13" s="397" t="s">
        <v>161</v>
      </c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9"/>
      <c r="W13" s="397" t="s">
        <v>3</v>
      </c>
      <c r="X13" s="398"/>
      <c r="Y13" s="398"/>
      <c r="Z13" s="398"/>
      <c r="AA13" s="398"/>
      <c r="AB13" s="397" t="s">
        <v>7</v>
      </c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9"/>
      <c r="AW13" s="124"/>
    </row>
    <row r="14" spans="1:49" s="25" customFormat="1" ht="32.25" customHeight="1" x14ac:dyDescent="0.15">
      <c r="A14" s="401" t="s">
        <v>5</v>
      </c>
      <c r="B14" s="401"/>
      <c r="C14" s="401" t="s">
        <v>264</v>
      </c>
      <c r="D14" s="401"/>
      <c r="E14" s="403" t="s">
        <v>108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10"/>
      <c r="W14" s="458">
        <v>150000</v>
      </c>
      <c r="X14" s="459"/>
      <c r="Y14" s="459"/>
      <c r="Z14" s="459"/>
      <c r="AA14" s="459"/>
      <c r="AB14" s="450">
        <v>150000</v>
      </c>
      <c r="AC14" s="451"/>
      <c r="AD14" s="451"/>
      <c r="AE14" s="451"/>
      <c r="AF14" s="33" t="s">
        <v>46</v>
      </c>
      <c r="AG14" s="33"/>
      <c r="AH14" s="54" t="s">
        <v>195</v>
      </c>
      <c r="AI14" s="54"/>
      <c r="AJ14" s="55"/>
      <c r="AK14" s="55"/>
      <c r="AL14" s="465" t="s">
        <v>246</v>
      </c>
      <c r="AM14" s="465"/>
      <c r="AN14" s="465"/>
      <c r="AO14" s="465"/>
      <c r="AP14" s="465"/>
      <c r="AQ14" s="465"/>
      <c r="AR14" s="465"/>
      <c r="AS14" s="465"/>
      <c r="AT14" s="465"/>
      <c r="AU14" s="465"/>
      <c r="AV14" s="466"/>
      <c r="AW14" s="131"/>
    </row>
    <row r="15" spans="1:49" s="25" customFormat="1" ht="32.25" customHeight="1" x14ac:dyDescent="0.15">
      <c r="A15" s="401"/>
      <c r="B15" s="401"/>
      <c r="C15" s="401"/>
      <c r="D15" s="401"/>
      <c r="E15" s="403" t="s">
        <v>222</v>
      </c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10"/>
      <c r="W15" s="424">
        <v>90000</v>
      </c>
      <c r="X15" s="425"/>
      <c r="Y15" s="425"/>
      <c r="Z15" s="425"/>
      <c r="AA15" s="426"/>
      <c r="AB15" s="450">
        <v>90000</v>
      </c>
      <c r="AC15" s="451"/>
      <c r="AD15" s="451"/>
      <c r="AE15" s="451"/>
      <c r="AF15" s="472" t="s">
        <v>194</v>
      </c>
      <c r="AG15" s="472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53"/>
      <c r="AW15" s="124"/>
    </row>
    <row r="16" spans="1:49" s="25" customFormat="1" ht="32.25" customHeight="1" x14ac:dyDescent="0.15">
      <c r="A16" s="401"/>
      <c r="B16" s="401"/>
      <c r="C16" s="401"/>
      <c r="D16" s="401"/>
      <c r="E16" s="444" t="s">
        <v>273</v>
      </c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6"/>
      <c r="W16" s="458">
        <f>AB16*AH16*AN16</f>
        <v>0</v>
      </c>
      <c r="X16" s="459"/>
      <c r="Y16" s="459"/>
      <c r="Z16" s="459"/>
      <c r="AA16" s="459"/>
      <c r="AB16" s="467">
        <f>治験薬ポイント算出表!G24</f>
        <v>0</v>
      </c>
      <c r="AC16" s="468"/>
      <c r="AD16" s="453" t="s">
        <v>9</v>
      </c>
      <c r="AE16" s="453"/>
      <c r="AF16" s="453"/>
      <c r="AG16" s="453"/>
      <c r="AH16" s="400">
        <v>1000</v>
      </c>
      <c r="AI16" s="400"/>
      <c r="AJ16" s="400"/>
      <c r="AK16" s="93" t="s">
        <v>197</v>
      </c>
      <c r="AL16" s="400" t="s">
        <v>6</v>
      </c>
      <c r="AM16" s="400"/>
      <c r="AN16" s="473"/>
      <c r="AO16" s="473"/>
      <c r="AP16" s="453" t="s">
        <v>45</v>
      </c>
      <c r="AQ16" s="453"/>
      <c r="AR16" s="453"/>
      <c r="AS16" s="83"/>
      <c r="AT16" s="83"/>
      <c r="AU16" s="83"/>
      <c r="AV16" s="84"/>
      <c r="AW16" s="124"/>
    </row>
    <row r="17" spans="1:49" s="25" customFormat="1" ht="32.25" customHeight="1" x14ac:dyDescent="0.15">
      <c r="A17" s="401"/>
      <c r="B17" s="401"/>
      <c r="C17" s="401" t="s">
        <v>265</v>
      </c>
      <c r="D17" s="401"/>
      <c r="E17" s="444" t="s">
        <v>262</v>
      </c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6"/>
      <c r="W17" s="447">
        <v>0</v>
      </c>
      <c r="X17" s="448"/>
      <c r="Y17" s="448"/>
      <c r="Z17" s="448"/>
      <c r="AA17" s="449"/>
      <c r="AB17" s="452" t="s">
        <v>196</v>
      </c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4"/>
      <c r="AW17" s="124"/>
    </row>
    <row r="18" spans="1:49" s="25" customFormat="1" ht="32.25" customHeight="1" x14ac:dyDescent="0.15">
      <c r="A18" s="401"/>
      <c r="B18" s="401"/>
      <c r="C18" s="401"/>
      <c r="D18" s="401"/>
      <c r="E18" s="444" t="s">
        <v>263</v>
      </c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6"/>
      <c r="W18" s="447">
        <v>0</v>
      </c>
      <c r="X18" s="448"/>
      <c r="Y18" s="448"/>
      <c r="Z18" s="448"/>
      <c r="AA18" s="449"/>
      <c r="AB18" s="452" t="s">
        <v>193</v>
      </c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4"/>
      <c r="AW18" s="124"/>
    </row>
    <row r="19" spans="1:49" s="25" customFormat="1" ht="32.25" customHeight="1" x14ac:dyDescent="0.15">
      <c r="A19" s="401"/>
      <c r="B19" s="401"/>
      <c r="C19" s="401"/>
      <c r="D19" s="401"/>
      <c r="E19" s="403" t="s">
        <v>378</v>
      </c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10"/>
      <c r="W19" s="464">
        <f>ROUNDUP((SUM(W14:AA16)*0.1),0)</f>
        <v>24000</v>
      </c>
      <c r="X19" s="459"/>
      <c r="Y19" s="459"/>
      <c r="Z19" s="459"/>
      <c r="AA19" s="459"/>
      <c r="AB19" s="403" t="s">
        <v>267</v>
      </c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10"/>
      <c r="AW19" s="131"/>
    </row>
    <row r="20" spans="1:49" s="25" customFormat="1" ht="32.25" customHeight="1" thickBot="1" x14ac:dyDescent="0.2">
      <c r="A20" s="401"/>
      <c r="B20" s="401"/>
      <c r="C20" s="401"/>
      <c r="D20" s="401"/>
      <c r="E20" s="403" t="s">
        <v>251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10"/>
      <c r="W20" s="462">
        <f>ROUNDUP((SUM(W14:AA16)*0.3),0)</f>
        <v>72000</v>
      </c>
      <c r="X20" s="463"/>
      <c r="Y20" s="463"/>
      <c r="Z20" s="463"/>
      <c r="AA20" s="463"/>
      <c r="AB20" s="403" t="s">
        <v>278</v>
      </c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10"/>
      <c r="AW20" s="131"/>
    </row>
    <row r="21" spans="1:49" s="25" customFormat="1" ht="32.25" customHeight="1" thickBot="1" x14ac:dyDescent="0.2">
      <c r="A21" s="403" t="s">
        <v>252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69">
        <f>SUM(W14:AA20)</f>
        <v>336000</v>
      </c>
      <c r="X21" s="470"/>
      <c r="Y21" s="470"/>
      <c r="Z21" s="470"/>
      <c r="AA21" s="471"/>
      <c r="AB21" s="409" t="s">
        <v>275</v>
      </c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10"/>
      <c r="AW21" s="124"/>
    </row>
    <row r="22" spans="1:49" s="95" customFormat="1" ht="32.25" customHeight="1" x14ac:dyDescent="0.15">
      <c r="A22" s="444" t="s">
        <v>253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82">
        <f>INT(W21*0.1)</f>
        <v>33600</v>
      </c>
      <c r="X22" s="483"/>
      <c r="Y22" s="483"/>
      <c r="Z22" s="483"/>
      <c r="AA22" s="484"/>
      <c r="AB22" s="444" t="s">
        <v>365</v>
      </c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6"/>
      <c r="AW22" s="306"/>
    </row>
    <row r="23" spans="1:49" s="25" customFormat="1" ht="32.25" customHeight="1" x14ac:dyDescent="0.15">
      <c r="A23" s="415" t="s">
        <v>109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32">
        <f>SUM(W21:AA22)</f>
        <v>369600</v>
      </c>
      <c r="X23" s="433"/>
      <c r="Y23" s="433"/>
      <c r="Z23" s="433"/>
      <c r="AA23" s="433"/>
      <c r="AB23" s="417" t="s">
        <v>276</v>
      </c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9"/>
      <c r="AW23" s="124"/>
    </row>
    <row r="24" spans="1:49" s="25" customFormat="1" ht="21" customHeight="1" x14ac:dyDescent="0.15">
      <c r="AQ24" s="142"/>
      <c r="AR24" s="142"/>
      <c r="AS24" s="142"/>
      <c r="AT24" s="142"/>
      <c r="AU24" s="142"/>
      <c r="AV24" s="142"/>
      <c r="AW24" s="135"/>
    </row>
    <row r="25" spans="1:49" s="25" customFormat="1" ht="21" customHeight="1" x14ac:dyDescent="0.15">
      <c r="A25" s="30" t="s">
        <v>105</v>
      </c>
      <c r="AQ25" s="143"/>
      <c r="AR25" s="143"/>
      <c r="AS25" s="143"/>
      <c r="AT25" s="143"/>
      <c r="AU25" s="143"/>
      <c r="AV25" s="143"/>
      <c r="AW25" s="135"/>
    </row>
    <row r="26" spans="1:49" s="25" customFormat="1" ht="32.25" customHeight="1" x14ac:dyDescent="0.15">
      <c r="A26" s="393" t="s">
        <v>2</v>
      </c>
      <c r="B26" s="393"/>
      <c r="C26" s="393"/>
      <c r="D26" s="393"/>
      <c r="E26" s="393" t="s">
        <v>161</v>
      </c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8" t="s">
        <v>3</v>
      </c>
      <c r="X26" s="398"/>
      <c r="Y26" s="398"/>
      <c r="Z26" s="398"/>
      <c r="AA26" s="398"/>
      <c r="AB26" s="397" t="s">
        <v>4</v>
      </c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9"/>
      <c r="AW26" s="124"/>
    </row>
    <row r="27" spans="1:49" s="25" customFormat="1" ht="32.25" customHeight="1" x14ac:dyDescent="0.15">
      <c r="A27" s="401" t="s">
        <v>5</v>
      </c>
      <c r="B27" s="401"/>
      <c r="C27" s="401" t="s">
        <v>264</v>
      </c>
      <c r="D27" s="401"/>
      <c r="E27" s="403" t="s">
        <v>274</v>
      </c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10"/>
      <c r="W27" s="429">
        <f>'経費算定ポイント算出表（医薬品）'!L41</f>
        <v>42000</v>
      </c>
      <c r="X27" s="429"/>
      <c r="Y27" s="429"/>
      <c r="Z27" s="429"/>
      <c r="AA27" s="430"/>
      <c r="AB27" s="413">
        <f>'経費算定ポイント算出表（医薬品）'!L40</f>
        <v>6</v>
      </c>
      <c r="AC27" s="413"/>
      <c r="AD27" s="413" t="s">
        <v>9</v>
      </c>
      <c r="AE27" s="413"/>
      <c r="AF27" s="413"/>
      <c r="AG27" s="413"/>
      <c r="AH27" s="413"/>
      <c r="AI27" s="413">
        <v>7000</v>
      </c>
      <c r="AJ27" s="413"/>
      <c r="AK27" s="413"/>
      <c r="AL27" s="414" t="s">
        <v>6</v>
      </c>
      <c r="AM27" s="414"/>
      <c r="AN27" s="431">
        <f>'経費算定ポイント算出表（医薬品）'!G41</f>
        <v>1</v>
      </c>
      <c r="AO27" s="431"/>
      <c r="AP27" s="431"/>
      <c r="AQ27" s="398" t="s">
        <v>45</v>
      </c>
      <c r="AR27" s="398"/>
      <c r="AS27" s="398"/>
      <c r="AT27" s="52"/>
      <c r="AU27" s="52"/>
      <c r="AV27" s="56"/>
      <c r="AW27" s="124"/>
    </row>
    <row r="28" spans="1:49" s="25" customFormat="1" ht="32.25" customHeight="1" x14ac:dyDescent="0.15">
      <c r="A28" s="401"/>
      <c r="B28" s="401"/>
      <c r="C28" s="401"/>
      <c r="D28" s="401"/>
      <c r="E28" s="403" t="s">
        <v>155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10"/>
      <c r="W28" s="411">
        <f>W27*0.5</f>
        <v>21000</v>
      </c>
      <c r="X28" s="411"/>
      <c r="Y28" s="411"/>
      <c r="Z28" s="411"/>
      <c r="AA28" s="412"/>
      <c r="AB28" s="413">
        <f>'経費算定ポイント算出表（医薬品）'!L40</f>
        <v>6</v>
      </c>
      <c r="AC28" s="413"/>
      <c r="AD28" s="413" t="s">
        <v>9</v>
      </c>
      <c r="AE28" s="413"/>
      <c r="AF28" s="413"/>
      <c r="AG28" s="413"/>
      <c r="AH28" s="413"/>
      <c r="AI28" s="400">
        <v>7000</v>
      </c>
      <c r="AJ28" s="400"/>
      <c r="AK28" s="400"/>
      <c r="AL28" s="400" t="s">
        <v>223</v>
      </c>
      <c r="AM28" s="400"/>
      <c r="AN28" s="400">
        <f>AN27</f>
        <v>1</v>
      </c>
      <c r="AO28" s="400"/>
      <c r="AP28" s="400"/>
      <c r="AQ28" s="400" t="s">
        <v>45</v>
      </c>
      <c r="AR28" s="400"/>
      <c r="AS28" s="400"/>
      <c r="AT28" s="76" t="s">
        <v>223</v>
      </c>
      <c r="AU28" s="427">
        <v>0.5</v>
      </c>
      <c r="AV28" s="428"/>
      <c r="AW28" s="131"/>
    </row>
    <row r="29" spans="1:49" s="25" customFormat="1" ht="32.25" customHeight="1" x14ac:dyDescent="0.15">
      <c r="A29" s="401"/>
      <c r="B29" s="401"/>
      <c r="C29" s="401" t="s">
        <v>265</v>
      </c>
      <c r="D29" s="401"/>
      <c r="E29" s="444" t="s">
        <v>380</v>
      </c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6"/>
      <c r="W29" s="407">
        <f>ROUNDUP((W27+W28)*0.1,0)</f>
        <v>6300</v>
      </c>
      <c r="X29" s="407"/>
      <c r="Y29" s="407"/>
      <c r="Z29" s="407"/>
      <c r="AA29" s="407"/>
      <c r="AB29" s="403" t="s">
        <v>304</v>
      </c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10"/>
      <c r="AW29" s="131"/>
    </row>
    <row r="30" spans="1:49" s="25" customFormat="1" ht="32.25" customHeight="1" thickBot="1" x14ac:dyDescent="0.2">
      <c r="A30" s="401"/>
      <c r="B30" s="401"/>
      <c r="C30" s="401"/>
      <c r="D30" s="401"/>
      <c r="E30" s="444" t="s">
        <v>381</v>
      </c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6"/>
      <c r="W30" s="408">
        <f>ROUNDUP((W27+W28)*0.3,0)</f>
        <v>18900</v>
      </c>
      <c r="X30" s="408"/>
      <c r="Y30" s="408"/>
      <c r="Z30" s="408"/>
      <c r="AA30" s="408"/>
      <c r="AB30" s="403" t="s">
        <v>305</v>
      </c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10"/>
      <c r="AW30" s="131"/>
    </row>
    <row r="31" spans="1:49" s="25" customFormat="1" ht="32.25" customHeight="1" thickBot="1" x14ac:dyDescent="0.2">
      <c r="A31" s="402" t="s">
        <v>226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3"/>
      <c r="W31" s="404">
        <f>SUM(W27:AA30)</f>
        <v>88200</v>
      </c>
      <c r="X31" s="405"/>
      <c r="Y31" s="405"/>
      <c r="Z31" s="405"/>
      <c r="AA31" s="406"/>
      <c r="AB31" s="409" t="s">
        <v>382</v>
      </c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10"/>
      <c r="AW31" s="124"/>
    </row>
    <row r="32" spans="1:49" s="25" customFormat="1" ht="20.25" customHeight="1" x14ac:dyDescent="0.1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68"/>
      <c r="X32" s="168"/>
      <c r="Y32" s="168"/>
      <c r="Z32" s="168"/>
      <c r="AA32" s="168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24"/>
    </row>
    <row r="33" spans="1:49" s="25" customFormat="1" ht="17.25" customHeight="1" x14ac:dyDescent="0.15">
      <c r="A33" s="25" t="s">
        <v>221</v>
      </c>
      <c r="W33" s="31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124"/>
    </row>
    <row r="34" spans="1:49" s="25" customFormat="1" ht="23.25" customHeight="1" x14ac:dyDescent="0.15">
      <c r="A34" s="390"/>
      <c r="B34" s="390"/>
      <c r="C34" s="390"/>
      <c r="D34" s="391" t="s">
        <v>299</v>
      </c>
      <c r="E34" s="391"/>
      <c r="F34" s="391"/>
      <c r="G34" s="391"/>
      <c r="H34" s="391"/>
      <c r="I34" s="391"/>
      <c r="J34" s="391" t="s">
        <v>300</v>
      </c>
      <c r="K34" s="391"/>
      <c r="L34" s="391"/>
      <c r="M34" s="391"/>
      <c r="N34" s="391"/>
      <c r="O34" s="391"/>
      <c r="P34" s="391" t="s">
        <v>301</v>
      </c>
      <c r="Q34" s="391"/>
      <c r="R34" s="391"/>
      <c r="S34" s="391"/>
      <c r="T34" s="391"/>
      <c r="U34" s="391"/>
      <c r="V34" s="391" t="s">
        <v>298</v>
      </c>
      <c r="W34" s="391"/>
      <c r="X34" s="391"/>
      <c r="Y34" s="391"/>
      <c r="Z34" s="391"/>
      <c r="AA34" s="391"/>
      <c r="AB34" s="301"/>
      <c r="AC34" s="623" t="s">
        <v>375</v>
      </c>
      <c r="AD34" s="623"/>
      <c r="AE34" s="623"/>
      <c r="AF34" s="623"/>
      <c r="AG34" s="623"/>
      <c r="AH34" s="623"/>
      <c r="AI34" s="623"/>
      <c r="AJ34" s="623"/>
      <c r="AK34" s="623"/>
      <c r="AN34" s="394" t="s">
        <v>295</v>
      </c>
      <c r="AO34" s="394"/>
      <c r="AP34" s="394"/>
      <c r="AQ34" s="394"/>
      <c r="AR34" s="394"/>
      <c r="AS34" s="394"/>
      <c r="AT34" s="394"/>
      <c r="AU34" s="394"/>
      <c r="AV34" s="394"/>
      <c r="AW34" s="124"/>
    </row>
    <row r="35" spans="1:49" s="25" customFormat="1" ht="17.25" customHeight="1" x14ac:dyDescent="0.15">
      <c r="A35" s="390" t="s">
        <v>297</v>
      </c>
      <c r="B35" s="390"/>
      <c r="C35" s="390"/>
      <c r="D35" s="390">
        <f>W31*0.05</f>
        <v>4410</v>
      </c>
      <c r="E35" s="390"/>
      <c r="F35" s="390"/>
      <c r="G35" s="390"/>
      <c r="H35" s="390"/>
      <c r="I35" s="390"/>
      <c r="J35" s="390">
        <f>W31*0.45</f>
        <v>39690</v>
      </c>
      <c r="K35" s="390"/>
      <c r="L35" s="390"/>
      <c r="M35" s="390"/>
      <c r="N35" s="390"/>
      <c r="O35" s="390"/>
      <c r="P35" s="390">
        <f>W31*0.25</f>
        <v>22050</v>
      </c>
      <c r="Q35" s="390"/>
      <c r="R35" s="390"/>
      <c r="S35" s="390"/>
      <c r="T35" s="390"/>
      <c r="U35" s="390"/>
      <c r="V35" s="390">
        <f>W31*0.25</f>
        <v>22050</v>
      </c>
      <c r="W35" s="390"/>
      <c r="X35" s="390"/>
      <c r="Y35" s="390"/>
      <c r="Z35" s="390"/>
      <c r="AA35" s="390"/>
      <c r="AB35" s="302"/>
      <c r="AC35" s="390">
        <f>AE38</f>
        <v>0</v>
      </c>
      <c r="AD35" s="390"/>
      <c r="AE35" s="390"/>
      <c r="AF35" s="390"/>
      <c r="AG35" s="390"/>
      <c r="AH35" s="390"/>
      <c r="AI35" s="390"/>
      <c r="AJ35" s="390"/>
      <c r="AK35" s="390"/>
      <c r="AN35" s="393" t="s">
        <v>268</v>
      </c>
      <c r="AO35" s="393"/>
      <c r="AP35" s="393"/>
      <c r="AQ35" s="390">
        <f>SUM(D37:AG37)</f>
        <v>0</v>
      </c>
      <c r="AR35" s="390"/>
      <c r="AS35" s="390"/>
      <c r="AT35" s="390"/>
      <c r="AU35" s="390"/>
      <c r="AV35" s="390"/>
      <c r="AW35" s="124"/>
    </row>
    <row r="36" spans="1:49" s="25" customFormat="1" ht="17.25" customHeight="1" x14ac:dyDescent="0.15">
      <c r="A36" s="390" t="s">
        <v>296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02"/>
      <c r="AC36" s="390"/>
      <c r="AD36" s="390"/>
      <c r="AE36" s="390"/>
      <c r="AF36" s="390"/>
      <c r="AG36" s="390"/>
      <c r="AH36" s="390"/>
      <c r="AI36" s="390"/>
      <c r="AJ36" s="390"/>
      <c r="AK36" s="390"/>
      <c r="AN36" s="392" t="s">
        <v>269</v>
      </c>
      <c r="AO36" s="392"/>
      <c r="AP36" s="392"/>
      <c r="AQ36" s="390">
        <f>INT(AQ35*0.08)</f>
        <v>0</v>
      </c>
      <c r="AR36" s="390"/>
      <c r="AS36" s="390"/>
      <c r="AT36" s="390"/>
      <c r="AU36" s="390"/>
      <c r="AV36" s="390"/>
      <c r="AW36" s="124"/>
    </row>
    <row r="37" spans="1:49" s="25" customFormat="1" ht="17.25" customHeight="1" x14ac:dyDescent="0.15">
      <c r="A37" s="390" t="s">
        <v>243</v>
      </c>
      <c r="B37" s="390"/>
      <c r="C37" s="390"/>
      <c r="D37" s="390">
        <f>D35*D36</f>
        <v>0</v>
      </c>
      <c r="E37" s="390"/>
      <c r="F37" s="390"/>
      <c r="G37" s="390"/>
      <c r="H37" s="390"/>
      <c r="I37" s="390"/>
      <c r="J37" s="390">
        <f>J35*J36</f>
        <v>0</v>
      </c>
      <c r="K37" s="390"/>
      <c r="L37" s="390"/>
      <c r="M37" s="390"/>
      <c r="N37" s="390"/>
      <c r="O37" s="390"/>
      <c r="P37" s="390">
        <f>P35*P36</f>
        <v>0</v>
      </c>
      <c r="Q37" s="390"/>
      <c r="R37" s="390"/>
      <c r="S37" s="390"/>
      <c r="T37" s="390"/>
      <c r="U37" s="390"/>
      <c r="V37" s="390">
        <f>V35*V36</f>
        <v>0</v>
      </c>
      <c r="W37" s="390"/>
      <c r="X37" s="390"/>
      <c r="Y37" s="390"/>
      <c r="Z37" s="390"/>
      <c r="AA37" s="390"/>
      <c r="AB37" s="302"/>
      <c r="AC37" s="390">
        <f>AB35*AB36</f>
        <v>0</v>
      </c>
      <c r="AD37" s="390"/>
      <c r="AE37" s="390"/>
      <c r="AF37" s="390"/>
      <c r="AG37" s="390"/>
      <c r="AH37" s="390"/>
      <c r="AI37" s="390"/>
      <c r="AJ37" s="390"/>
      <c r="AK37" s="390"/>
      <c r="AN37" s="392" t="s">
        <v>243</v>
      </c>
      <c r="AO37" s="392"/>
      <c r="AP37" s="392"/>
      <c r="AQ37" s="390">
        <f>SUM(AQ35:AV36)</f>
        <v>0</v>
      </c>
      <c r="AR37" s="390"/>
      <c r="AS37" s="390"/>
      <c r="AT37" s="390"/>
      <c r="AU37" s="390"/>
      <c r="AV37" s="390"/>
      <c r="AW37" s="124"/>
    </row>
    <row r="38" spans="1:49" ht="21" customHeight="1" x14ac:dyDescent="0.15">
      <c r="A38" s="90" t="s">
        <v>279</v>
      </c>
      <c r="N38" s="5" t="s">
        <v>236</v>
      </c>
      <c r="Z38" s="114" t="s">
        <v>237</v>
      </c>
      <c r="AA38" s="114"/>
      <c r="AB38" s="114"/>
      <c r="AC38" s="114"/>
      <c r="AD38" s="114"/>
      <c r="AE38" s="395"/>
      <c r="AF38" s="395"/>
      <c r="AG38" s="395"/>
      <c r="AH38" s="395"/>
      <c r="AI38" s="395"/>
      <c r="AJ38" s="395"/>
      <c r="AK38" s="395"/>
      <c r="AL38" s="114" t="s">
        <v>197</v>
      </c>
      <c r="AM38" s="396"/>
      <c r="AN38" s="396"/>
      <c r="AO38" s="396"/>
    </row>
    <row r="40" spans="1:49" ht="21" customHeight="1" x14ac:dyDescent="0.15">
      <c r="AP40" s="139"/>
      <c r="AQ40" s="139"/>
      <c r="AR40" s="139"/>
      <c r="AS40" s="139"/>
      <c r="AT40" s="139"/>
      <c r="AU40" s="139"/>
      <c r="AV40" s="139"/>
      <c r="AW40" s="136"/>
    </row>
    <row r="41" spans="1:49" ht="21" customHeight="1" x14ac:dyDescent="0.15">
      <c r="AP41" s="139"/>
      <c r="AQ41" s="139"/>
      <c r="AR41" s="139"/>
      <c r="AS41" s="139"/>
      <c r="AT41" s="139"/>
      <c r="AU41" s="139"/>
      <c r="AV41" s="139"/>
      <c r="AW41" s="136"/>
    </row>
    <row r="42" spans="1:49" ht="21" customHeight="1" x14ac:dyDescent="0.15">
      <c r="AP42" s="140"/>
      <c r="AQ42" s="141"/>
      <c r="AR42" s="141"/>
      <c r="AS42" s="141"/>
      <c r="AT42" s="141"/>
      <c r="AU42" s="141"/>
      <c r="AV42" s="141"/>
      <c r="AW42" s="136"/>
    </row>
    <row r="43" spans="1:49" ht="21" customHeight="1" x14ac:dyDescent="0.15">
      <c r="AP43" s="140"/>
      <c r="AQ43" s="141"/>
      <c r="AR43" s="141"/>
      <c r="AS43" s="141"/>
      <c r="AT43" s="141"/>
      <c r="AU43" s="141"/>
      <c r="AV43" s="141"/>
      <c r="AW43" s="136"/>
    </row>
    <row r="44" spans="1:49" ht="21" customHeight="1" x14ac:dyDescent="0.15">
      <c r="AP44" s="140"/>
      <c r="AQ44" s="141"/>
      <c r="AR44" s="141"/>
      <c r="AS44" s="141"/>
      <c r="AT44" s="141"/>
      <c r="AU44" s="141"/>
      <c r="AV44" s="141"/>
    </row>
  </sheetData>
  <sheetProtection selectLockedCells="1"/>
  <mergeCells count="123">
    <mergeCell ref="AL4:AM4"/>
    <mergeCell ref="AS4:AU4"/>
    <mergeCell ref="A21:V21"/>
    <mergeCell ref="AB19:AV19"/>
    <mergeCell ref="W20:AA20"/>
    <mergeCell ref="E20:V20"/>
    <mergeCell ref="AB21:AV21"/>
    <mergeCell ref="W19:AA19"/>
    <mergeCell ref="AL14:AV14"/>
    <mergeCell ref="A13:D13"/>
    <mergeCell ref="AB13:AV13"/>
    <mergeCell ref="A14:B20"/>
    <mergeCell ref="AB16:AC16"/>
    <mergeCell ref="AD16:AG16"/>
    <mergeCell ref="AH16:AJ16"/>
    <mergeCell ref="E18:V18"/>
    <mergeCell ref="W18:AA18"/>
    <mergeCell ref="AB18:AV18"/>
    <mergeCell ref="W21:AA21"/>
    <mergeCell ref="AB15:AE15"/>
    <mergeCell ref="AF15:AG15"/>
    <mergeCell ref="AN16:AO16"/>
    <mergeCell ref="AP16:AR16"/>
    <mergeCell ref="W23:AA23"/>
    <mergeCell ref="AD27:AH27"/>
    <mergeCell ref="AC1:AF1"/>
    <mergeCell ref="AG1:AS1"/>
    <mergeCell ref="AC2:AF3"/>
    <mergeCell ref="C14:D16"/>
    <mergeCell ref="C17:D20"/>
    <mergeCell ref="E16:V16"/>
    <mergeCell ref="E17:V17"/>
    <mergeCell ref="W17:AA17"/>
    <mergeCell ref="AB14:AE14"/>
    <mergeCell ref="AB17:AV17"/>
    <mergeCell ref="E14:V14"/>
    <mergeCell ref="A2:N3"/>
    <mergeCell ref="AN4:AP4"/>
    <mergeCell ref="J8:AU8"/>
    <mergeCell ref="L9:R9"/>
    <mergeCell ref="A22:V22"/>
    <mergeCell ref="W26:AA26"/>
    <mergeCell ref="W13:AA13"/>
    <mergeCell ref="AL16:AM16"/>
    <mergeCell ref="W14:AA14"/>
    <mergeCell ref="W16:AA16"/>
    <mergeCell ref="S9:V9"/>
    <mergeCell ref="W22:AA22"/>
    <mergeCell ref="E19:V19"/>
    <mergeCell ref="AB28:AC28"/>
    <mergeCell ref="A23:V23"/>
    <mergeCell ref="E15:V15"/>
    <mergeCell ref="E13:V13"/>
    <mergeCell ref="AB23:AV23"/>
    <mergeCell ref="AQ4:AR4"/>
    <mergeCell ref="AH4:AK4"/>
    <mergeCell ref="W9:AC9"/>
    <mergeCell ref="W15:AA15"/>
    <mergeCell ref="A26:D26"/>
    <mergeCell ref="AN28:AP28"/>
    <mergeCell ref="AL28:AM28"/>
    <mergeCell ref="AB20:AV20"/>
    <mergeCell ref="AB27:AC27"/>
    <mergeCell ref="E26:V26"/>
    <mergeCell ref="E27:V27"/>
    <mergeCell ref="E28:V28"/>
    <mergeCell ref="AB22:AV22"/>
    <mergeCell ref="AU28:AV28"/>
    <mergeCell ref="AD28:AH28"/>
    <mergeCell ref="W27:AA27"/>
    <mergeCell ref="AN27:AP27"/>
    <mergeCell ref="AB26:AV26"/>
    <mergeCell ref="AQ27:AS27"/>
    <mergeCell ref="AQ28:AS28"/>
    <mergeCell ref="A34:C34"/>
    <mergeCell ref="E30:V30"/>
    <mergeCell ref="E29:V29"/>
    <mergeCell ref="A27:B30"/>
    <mergeCell ref="C27:D28"/>
    <mergeCell ref="C29:D30"/>
    <mergeCell ref="A31:V31"/>
    <mergeCell ref="D34:I34"/>
    <mergeCell ref="J34:O34"/>
    <mergeCell ref="W31:AA31"/>
    <mergeCell ref="W29:AA29"/>
    <mergeCell ref="W30:AA30"/>
    <mergeCell ref="AB31:AV31"/>
    <mergeCell ref="AB30:AV30"/>
    <mergeCell ref="AI28:AK28"/>
    <mergeCell ref="W28:AA28"/>
    <mergeCell ref="AB29:AV29"/>
    <mergeCell ref="AI27:AK27"/>
    <mergeCell ref="AL27:AM27"/>
    <mergeCell ref="AE38:AK38"/>
    <mergeCell ref="AM38:AO38"/>
    <mergeCell ref="A37:C37"/>
    <mergeCell ref="A36:C36"/>
    <mergeCell ref="A35:C35"/>
    <mergeCell ref="P37:U37"/>
    <mergeCell ref="P36:U36"/>
    <mergeCell ref="D37:I37"/>
    <mergeCell ref="D36:I36"/>
    <mergeCell ref="D35:I35"/>
    <mergeCell ref="J37:O37"/>
    <mergeCell ref="J36:O36"/>
    <mergeCell ref="J35:O35"/>
    <mergeCell ref="AC35:AK35"/>
    <mergeCell ref="AC36:AK36"/>
    <mergeCell ref="AC37:AK37"/>
    <mergeCell ref="AQ36:AV36"/>
    <mergeCell ref="P35:U35"/>
    <mergeCell ref="P34:U34"/>
    <mergeCell ref="V37:AA37"/>
    <mergeCell ref="V36:AA36"/>
    <mergeCell ref="V35:AA35"/>
    <mergeCell ref="V34:AA34"/>
    <mergeCell ref="AQ35:AV35"/>
    <mergeCell ref="AN37:AP37"/>
    <mergeCell ref="AN36:AP36"/>
    <mergeCell ref="AN35:AP35"/>
    <mergeCell ref="AN34:AV34"/>
    <mergeCell ref="AQ37:AV37"/>
    <mergeCell ref="AC34:AK34"/>
  </mergeCells>
  <phoneticPr fontId="3"/>
  <dataValidations count="1">
    <dataValidation allowBlank="1" showErrorMessage="1" sqref="W27:AA32" xr:uid="{00000000-0002-0000-0200-000000000000}"/>
  </dataValidations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8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W30"/>
  <sheetViews>
    <sheetView view="pageBreakPreview" topLeftCell="A13" zoomScaleNormal="100" zoomScaleSheetLayoutView="100" workbookViewId="0">
      <selection activeCell="A22" sqref="A22:XFD22"/>
    </sheetView>
  </sheetViews>
  <sheetFormatPr defaultColWidth="2.375" defaultRowHeight="21" customHeight="1" x14ac:dyDescent="0.15"/>
  <cols>
    <col min="1" max="4" width="2.125" style="5" customWidth="1"/>
    <col min="5" max="25" width="2.375" style="5" customWidth="1"/>
    <col min="26" max="26" width="2.25" style="5" customWidth="1"/>
    <col min="27" max="27" width="2.75" style="5" customWidth="1"/>
    <col min="28" max="28" width="2.625" style="5" customWidth="1"/>
    <col min="29" max="30" width="2.5" style="5" customWidth="1"/>
    <col min="31" max="32" width="2.375" style="5" customWidth="1"/>
    <col min="33" max="33" width="2.625" style="5" customWidth="1"/>
    <col min="34" max="34" width="2.5" style="5" customWidth="1"/>
    <col min="35" max="35" width="2.625" style="5" customWidth="1"/>
    <col min="36" max="37" width="2.375" style="5" customWidth="1"/>
    <col min="38" max="38" width="2.25" style="5" customWidth="1"/>
    <col min="39" max="43" width="2.375" style="5" customWidth="1"/>
    <col min="44" max="44" width="2.25" style="5" customWidth="1"/>
    <col min="45" max="46" width="2.125" style="5" customWidth="1"/>
    <col min="47" max="48" width="2.25" style="5" customWidth="1"/>
    <col min="49" max="49" width="10.125" style="261" bestFit="1" customWidth="1"/>
    <col min="50" max="16384" width="2.375" style="5"/>
  </cols>
  <sheetData>
    <row r="1" spans="1:49" s="25" customFormat="1" ht="15" customHeight="1" thickBot="1" x14ac:dyDescent="0.2">
      <c r="A1" s="25" t="s">
        <v>164</v>
      </c>
      <c r="E1" s="180"/>
      <c r="F1" s="180"/>
      <c r="H1" s="25" t="s">
        <v>165</v>
      </c>
      <c r="AC1" s="434" t="s">
        <v>0</v>
      </c>
      <c r="AD1" s="435"/>
      <c r="AE1" s="435"/>
      <c r="AF1" s="436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250"/>
      <c r="AU1" s="250"/>
      <c r="AV1" s="251"/>
      <c r="AW1" s="258"/>
    </row>
    <row r="2" spans="1:49" s="25" customFormat="1" ht="15" customHeight="1" x14ac:dyDescent="0.15">
      <c r="A2" s="474" t="s">
        <v>333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AC2" s="438" t="s">
        <v>1</v>
      </c>
      <c r="AD2" s="439"/>
      <c r="AE2" s="439"/>
      <c r="AF2" s="440"/>
      <c r="AG2" s="181" t="s">
        <v>159</v>
      </c>
      <c r="AH2" s="182" t="s">
        <v>169</v>
      </c>
      <c r="AI2" s="182"/>
      <c r="AJ2" s="182"/>
      <c r="AK2" s="182" t="s">
        <v>159</v>
      </c>
      <c r="AL2" s="182" t="s">
        <v>166</v>
      </c>
      <c r="AM2" s="182"/>
      <c r="AN2" s="182"/>
      <c r="AO2" s="182"/>
      <c r="AP2" s="182"/>
      <c r="AQ2" s="182"/>
      <c r="AR2" s="182"/>
      <c r="AS2" s="182"/>
      <c r="AT2" s="252"/>
      <c r="AU2" s="252"/>
      <c r="AV2" s="253"/>
      <c r="AW2" s="258"/>
    </row>
    <row r="3" spans="1:49" s="25" customFormat="1" ht="15" customHeight="1" thickBot="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AC3" s="441"/>
      <c r="AD3" s="442"/>
      <c r="AE3" s="442"/>
      <c r="AF3" s="443"/>
      <c r="AG3" s="249" t="s">
        <v>159</v>
      </c>
      <c r="AH3" s="249" t="s">
        <v>170</v>
      </c>
      <c r="AI3" s="249"/>
      <c r="AJ3" s="249"/>
      <c r="AK3" s="249" t="s">
        <v>159</v>
      </c>
      <c r="AL3" s="249" t="s">
        <v>384</v>
      </c>
      <c r="AM3" s="249"/>
      <c r="AN3" s="249"/>
      <c r="AO3" s="249"/>
      <c r="AP3" s="249"/>
      <c r="AQ3" s="281"/>
      <c r="AR3" s="281"/>
      <c r="AS3" s="281"/>
      <c r="AT3" s="281"/>
      <c r="AU3" s="281"/>
      <c r="AV3" s="282"/>
      <c r="AW3" s="258"/>
    </row>
    <row r="4" spans="1:49" s="25" customFormat="1" ht="21" customHeight="1" x14ac:dyDescent="0.15">
      <c r="AF4" s="183" t="s">
        <v>168</v>
      </c>
      <c r="AG4" s="184"/>
      <c r="AH4" s="420"/>
      <c r="AI4" s="420"/>
      <c r="AJ4" s="420"/>
      <c r="AK4" s="420"/>
      <c r="AL4" s="420" t="s">
        <v>10</v>
      </c>
      <c r="AM4" s="420"/>
      <c r="AN4" s="420"/>
      <c r="AO4" s="420"/>
      <c r="AP4" s="420"/>
      <c r="AQ4" s="420" t="s">
        <v>11</v>
      </c>
      <c r="AR4" s="420"/>
      <c r="AS4" s="420"/>
      <c r="AT4" s="420"/>
      <c r="AU4" s="420"/>
      <c r="AV4" s="259" t="s">
        <v>167</v>
      </c>
      <c r="AW4" s="258"/>
    </row>
    <row r="5" spans="1:49" s="25" customFormat="1" ht="28.35" customHeight="1" x14ac:dyDescent="0.15">
      <c r="B5" s="26"/>
      <c r="C5" s="26"/>
      <c r="D5" s="26"/>
      <c r="E5" s="26"/>
      <c r="F5" s="26"/>
      <c r="G5" s="26"/>
      <c r="H5" s="26"/>
      <c r="K5" s="26"/>
      <c r="AP5" s="27"/>
      <c r="AQ5" s="27"/>
      <c r="AR5" s="26"/>
      <c r="AS5" s="26"/>
      <c r="AT5" s="26"/>
      <c r="AU5" s="26"/>
      <c r="AV5" s="26"/>
      <c r="AW5" s="258"/>
    </row>
    <row r="6" spans="1:49" s="25" customFormat="1" ht="28.35" customHeight="1" x14ac:dyDescent="0.15">
      <c r="L6" s="28" t="s">
        <v>104</v>
      </c>
      <c r="N6" s="26"/>
      <c r="O6" s="26"/>
      <c r="P6" s="26"/>
      <c r="Q6" s="26"/>
      <c r="S6" s="26"/>
      <c r="T6" s="26"/>
      <c r="U6" s="26"/>
      <c r="V6" s="26"/>
      <c r="W6" s="26"/>
      <c r="AD6" s="27" t="s">
        <v>13</v>
      </c>
      <c r="AE6" s="190" t="s">
        <v>159</v>
      </c>
      <c r="AF6" s="186" t="s">
        <v>158</v>
      </c>
      <c r="AG6" s="187"/>
      <c r="AH6" s="187"/>
      <c r="AI6" s="187"/>
      <c r="AJ6" s="191" t="s">
        <v>159</v>
      </c>
      <c r="AK6" s="189" t="s">
        <v>160</v>
      </c>
      <c r="AL6" s="188"/>
      <c r="AM6" s="188"/>
      <c r="AN6" s="187"/>
      <c r="AO6" s="27" t="s">
        <v>16</v>
      </c>
      <c r="AW6" s="258"/>
    </row>
    <row r="7" spans="1:49" s="25" customFormat="1" ht="28.35" customHeight="1" x14ac:dyDescent="0.15">
      <c r="A7" s="29"/>
      <c r="AW7" s="258"/>
    </row>
    <row r="8" spans="1:49" s="25" customFormat="1" ht="21.75" customHeight="1" x14ac:dyDescent="0.15">
      <c r="A8" s="30" t="s">
        <v>106</v>
      </c>
      <c r="J8" s="456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W8" s="258"/>
    </row>
    <row r="9" spans="1:49" s="25" customFormat="1" ht="21.75" customHeight="1" x14ac:dyDescent="0.15">
      <c r="A9" s="30" t="s">
        <v>172</v>
      </c>
      <c r="F9" s="31"/>
      <c r="J9" s="176" t="s">
        <v>14</v>
      </c>
      <c r="K9" s="176"/>
      <c r="L9" s="421" t="s">
        <v>303</v>
      </c>
      <c r="M9" s="423"/>
      <c r="N9" s="423"/>
      <c r="O9" s="423"/>
      <c r="P9" s="423"/>
      <c r="Q9" s="423"/>
      <c r="R9" s="423"/>
      <c r="S9" s="460" t="s">
        <v>15</v>
      </c>
      <c r="T9" s="460"/>
      <c r="U9" s="461"/>
      <c r="V9" s="461"/>
      <c r="W9" s="421"/>
      <c r="X9" s="422"/>
      <c r="Y9" s="422"/>
      <c r="Z9" s="422"/>
      <c r="AA9" s="422"/>
      <c r="AB9" s="422"/>
      <c r="AC9" s="423"/>
      <c r="AD9" s="177"/>
      <c r="AE9" s="177"/>
      <c r="AF9" s="177"/>
      <c r="AG9" s="178"/>
      <c r="AH9" s="178"/>
      <c r="AI9" s="178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W9" s="258"/>
    </row>
    <row r="10" spans="1:49" s="25" customFormat="1" ht="21.75" customHeight="1" x14ac:dyDescent="0.15">
      <c r="A10" s="30" t="s">
        <v>107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260"/>
      <c r="AC10" s="260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W10" s="258"/>
    </row>
    <row r="11" spans="1:49" s="25" customFormat="1" ht="21" customHeight="1" x14ac:dyDescent="0.15"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W11" s="258"/>
    </row>
    <row r="12" spans="1:49" s="25" customFormat="1" ht="21" customHeight="1" x14ac:dyDescent="0.15">
      <c r="A12" s="30" t="s">
        <v>266</v>
      </c>
      <c r="AW12" s="258"/>
    </row>
    <row r="13" spans="1:49" s="25" customFormat="1" ht="32.25" customHeight="1" x14ac:dyDescent="0.15">
      <c r="A13" s="397" t="s">
        <v>2</v>
      </c>
      <c r="B13" s="398"/>
      <c r="C13" s="398"/>
      <c r="D13" s="399"/>
      <c r="E13" s="397" t="s">
        <v>161</v>
      </c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9"/>
      <c r="W13" s="397" t="s">
        <v>3</v>
      </c>
      <c r="X13" s="398"/>
      <c r="Y13" s="398"/>
      <c r="Z13" s="398"/>
      <c r="AA13" s="398"/>
      <c r="AB13" s="397" t="s">
        <v>7</v>
      </c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9"/>
      <c r="AW13" s="258"/>
    </row>
    <row r="14" spans="1:49" s="25" customFormat="1" ht="32.25" customHeight="1" x14ac:dyDescent="0.15">
      <c r="A14" s="401" t="s">
        <v>5</v>
      </c>
      <c r="B14" s="401"/>
      <c r="C14" s="401" t="s">
        <v>264</v>
      </c>
      <c r="D14" s="401"/>
      <c r="E14" s="403" t="s">
        <v>108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10"/>
      <c r="W14" s="458">
        <v>10000</v>
      </c>
      <c r="X14" s="459"/>
      <c r="Y14" s="459"/>
      <c r="Z14" s="459"/>
      <c r="AA14" s="459"/>
      <c r="AB14" s="450">
        <v>150000</v>
      </c>
      <c r="AC14" s="451"/>
      <c r="AD14" s="451"/>
      <c r="AE14" s="451"/>
      <c r="AF14" s="33" t="s">
        <v>46</v>
      </c>
      <c r="AG14" s="33"/>
      <c r="AH14" s="54" t="s">
        <v>195</v>
      </c>
      <c r="AI14" s="54"/>
      <c r="AJ14" s="257"/>
      <c r="AK14" s="257"/>
      <c r="AL14" s="465" t="s">
        <v>246</v>
      </c>
      <c r="AM14" s="465"/>
      <c r="AN14" s="465"/>
      <c r="AO14" s="465"/>
      <c r="AP14" s="465"/>
      <c r="AQ14" s="465"/>
      <c r="AR14" s="465"/>
      <c r="AS14" s="465"/>
      <c r="AT14" s="465"/>
      <c r="AU14" s="465"/>
      <c r="AV14" s="466"/>
      <c r="AW14" s="131"/>
    </row>
    <row r="15" spans="1:49" s="25" customFormat="1" ht="32.25" customHeight="1" x14ac:dyDescent="0.15">
      <c r="A15" s="401"/>
      <c r="B15" s="401"/>
      <c r="C15" s="401"/>
      <c r="D15" s="401"/>
      <c r="E15" s="403" t="s">
        <v>222</v>
      </c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10"/>
      <c r="W15" s="475"/>
      <c r="X15" s="476"/>
      <c r="Y15" s="476"/>
      <c r="Z15" s="476"/>
      <c r="AA15" s="477"/>
      <c r="AB15" s="450">
        <v>90000</v>
      </c>
      <c r="AC15" s="451"/>
      <c r="AD15" s="451"/>
      <c r="AE15" s="451"/>
      <c r="AF15" s="472" t="s">
        <v>194</v>
      </c>
      <c r="AG15" s="472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53"/>
      <c r="AW15" s="258"/>
    </row>
    <row r="16" spans="1:49" s="25" customFormat="1" ht="32.25" customHeight="1" x14ac:dyDescent="0.15">
      <c r="A16" s="401"/>
      <c r="B16" s="401"/>
      <c r="C16" s="401"/>
      <c r="D16" s="401"/>
      <c r="E16" s="444" t="s">
        <v>273</v>
      </c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6"/>
      <c r="W16" s="488"/>
      <c r="X16" s="489"/>
      <c r="Y16" s="489"/>
      <c r="Z16" s="489"/>
      <c r="AA16" s="490"/>
      <c r="AB16" s="467">
        <f>治験薬ポイント算出表!G24</f>
        <v>0</v>
      </c>
      <c r="AC16" s="468"/>
      <c r="AD16" s="453" t="s">
        <v>9</v>
      </c>
      <c r="AE16" s="453"/>
      <c r="AF16" s="453"/>
      <c r="AG16" s="453"/>
      <c r="AH16" s="400">
        <v>1000</v>
      </c>
      <c r="AI16" s="400"/>
      <c r="AJ16" s="400"/>
      <c r="AK16" s="254" t="s">
        <v>197</v>
      </c>
      <c r="AL16" s="400" t="s">
        <v>6</v>
      </c>
      <c r="AM16" s="400"/>
      <c r="AN16" s="478"/>
      <c r="AO16" s="478"/>
      <c r="AP16" s="453" t="s">
        <v>45</v>
      </c>
      <c r="AQ16" s="453"/>
      <c r="AR16" s="453"/>
      <c r="AS16" s="83"/>
      <c r="AT16" s="83"/>
      <c r="AU16" s="83"/>
      <c r="AV16" s="84"/>
      <c r="AW16" s="258"/>
    </row>
    <row r="17" spans="1:49" s="25" customFormat="1" ht="32.25" customHeight="1" x14ac:dyDescent="0.15">
      <c r="A17" s="401"/>
      <c r="B17" s="401"/>
      <c r="C17" s="401" t="s">
        <v>265</v>
      </c>
      <c r="D17" s="401"/>
      <c r="E17" s="444" t="s">
        <v>262</v>
      </c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6"/>
      <c r="W17" s="479"/>
      <c r="X17" s="480"/>
      <c r="Y17" s="480"/>
      <c r="Z17" s="480"/>
      <c r="AA17" s="481"/>
      <c r="AB17" s="452" t="s">
        <v>196</v>
      </c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4"/>
      <c r="AW17" s="258"/>
    </row>
    <row r="18" spans="1:49" s="25" customFormat="1" ht="32.25" customHeight="1" x14ac:dyDescent="0.15">
      <c r="A18" s="401"/>
      <c r="B18" s="401"/>
      <c r="C18" s="401"/>
      <c r="D18" s="401"/>
      <c r="E18" s="444" t="s">
        <v>263</v>
      </c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6"/>
      <c r="W18" s="479"/>
      <c r="X18" s="480"/>
      <c r="Y18" s="480"/>
      <c r="Z18" s="480"/>
      <c r="AA18" s="481"/>
      <c r="AB18" s="452" t="s">
        <v>193</v>
      </c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4"/>
      <c r="AW18" s="258"/>
    </row>
    <row r="19" spans="1:49" s="25" customFormat="1" ht="32.25" customHeight="1" x14ac:dyDescent="0.15">
      <c r="A19" s="401"/>
      <c r="B19" s="401"/>
      <c r="C19" s="401"/>
      <c r="D19" s="401"/>
      <c r="E19" s="403" t="s">
        <v>379</v>
      </c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10"/>
      <c r="W19" s="464">
        <f>ROUNDUP((SUM(W14:AA16)*0.1),0)</f>
        <v>1000</v>
      </c>
      <c r="X19" s="459"/>
      <c r="Y19" s="459"/>
      <c r="Z19" s="459"/>
      <c r="AA19" s="459"/>
      <c r="AB19" s="403" t="s">
        <v>267</v>
      </c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10"/>
      <c r="AW19" s="131"/>
    </row>
    <row r="20" spans="1:49" s="25" customFormat="1" ht="32.25" customHeight="1" thickBot="1" x14ac:dyDescent="0.2">
      <c r="A20" s="401"/>
      <c r="B20" s="401"/>
      <c r="C20" s="401"/>
      <c r="D20" s="401"/>
      <c r="E20" s="403" t="s">
        <v>251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10"/>
      <c r="W20" s="462">
        <f>ROUNDUP((SUM(W14:AA16)*0.3),0)</f>
        <v>3000</v>
      </c>
      <c r="X20" s="463"/>
      <c r="Y20" s="463"/>
      <c r="Z20" s="463"/>
      <c r="AA20" s="463"/>
      <c r="AB20" s="403" t="s">
        <v>278</v>
      </c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10"/>
      <c r="AW20" s="131"/>
    </row>
    <row r="21" spans="1:49" s="25" customFormat="1" ht="32.25" customHeight="1" thickBot="1" x14ac:dyDescent="0.2">
      <c r="A21" s="403" t="s">
        <v>252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85">
        <f>SUM(W14:AA20)</f>
        <v>14000</v>
      </c>
      <c r="X21" s="486"/>
      <c r="Y21" s="486"/>
      <c r="Z21" s="486"/>
      <c r="AA21" s="487"/>
      <c r="AB21" s="409" t="s">
        <v>275</v>
      </c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10"/>
      <c r="AW21" s="258"/>
    </row>
    <row r="22" spans="1:49" s="95" customFormat="1" ht="32.25" customHeight="1" x14ac:dyDescent="0.15">
      <c r="A22" s="444" t="s">
        <v>253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82">
        <f>INT(W21*0.1)</f>
        <v>1400</v>
      </c>
      <c r="X22" s="483"/>
      <c r="Y22" s="483"/>
      <c r="Z22" s="483"/>
      <c r="AA22" s="484"/>
      <c r="AB22" s="444" t="s">
        <v>365</v>
      </c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6"/>
      <c r="AW22" s="306"/>
    </row>
    <row r="23" spans="1:49" s="25" customFormat="1" ht="32.25" customHeight="1" x14ac:dyDescent="0.15">
      <c r="A23" s="415" t="s">
        <v>109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32">
        <f>SUM(W21:AA22)</f>
        <v>15400</v>
      </c>
      <c r="X23" s="433"/>
      <c r="Y23" s="433"/>
      <c r="Z23" s="433"/>
      <c r="AA23" s="433"/>
      <c r="AB23" s="417" t="s">
        <v>276</v>
      </c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9"/>
      <c r="AW23" s="258"/>
    </row>
    <row r="24" spans="1:49" s="25" customFormat="1" ht="21" customHeight="1" x14ac:dyDescent="0.15">
      <c r="AQ24" s="142"/>
      <c r="AR24" s="142"/>
      <c r="AS24" s="142"/>
      <c r="AT24" s="142"/>
      <c r="AU24" s="142"/>
      <c r="AV24" s="142"/>
      <c r="AW24" s="135"/>
    </row>
    <row r="26" spans="1:49" ht="21" customHeight="1" x14ac:dyDescent="0.15">
      <c r="AP26" s="139"/>
      <c r="AQ26" s="139"/>
      <c r="AR26" s="139"/>
      <c r="AS26" s="139"/>
      <c r="AT26" s="139"/>
      <c r="AU26" s="139"/>
      <c r="AV26" s="139"/>
      <c r="AW26" s="136"/>
    </row>
    <row r="27" spans="1:49" ht="21" customHeight="1" x14ac:dyDescent="0.15">
      <c r="AP27" s="139"/>
      <c r="AQ27" s="139"/>
      <c r="AR27" s="139"/>
      <c r="AS27" s="139"/>
      <c r="AT27" s="139"/>
      <c r="AU27" s="139"/>
      <c r="AV27" s="139"/>
      <c r="AW27" s="136"/>
    </row>
    <row r="28" spans="1:49" ht="21" customHeight="1" x14ac:dyDescent="0.15">
      <c r="AP28" s="140"/>
      <c r="AQ28" s="141"/>
      <c r="AR28" s="141"/>
      <c r="AS28" s="141"/>
      <c r="AT28" s="141"/>
      <c r="AU28" s="141"/>
      <c r="AV28" s="141"/>
      <c r="AW28" s="136"/>
    </row>
    <row r="29" spans="1:49" ht="21" customHeight="1" x14ac:dyDescent="0.15">
      <c r="AP29" s="140"/>
      <c r="AQ29" s="141"/>
      <c r="AR29" s="141"/>
      <c r="AS29" s="141"/>
      <c r="AT29" s="141"/>
      <c r="AU29" s="141"/>
      <c r="AV29" s="141"/>
      <c r="AW29" s="136"/>
    </row>
    <row r="30" spans="1:49" ht="21" customHeight="1" x14ac:dyDescent="0.15">
      <c r="AP30" s="140"/>
      <c r="AQ30" s="141"/>
      <c r="AR30" s="141"/>
      <c r="AS30" s="141"/>
      <c r="AT30" s="141"/>
      <c r="AU30" s="141"/>
      <c r="AV30" s="141"/>
    </row>
  </sheetData>
  <sheetProtection selectLockedCells="1"/>
  <mergeCells count="57">
    <mergeCell ref="C14:D16"/>
    <mergeCell ref="E14:V14"/>
    <mergeCell ref="W14:AA14"/>
    <mergeCell ref="AB14:AE14"/>
    <mergeCell ref="AB16:AC16"/>
    <mergeCell ref="AD16:AG16"/>
    <mergeCell ref="W16:AA16"/>
    <mergeCell ref="AH16:AJ16"/>
    <mergeCell ref="AL16:AM16"/>
    <mergeCell ref="A23:V23"/>
    <mergeCell ref="W23:AA23"/>
    <mergeCell ref="AB23:AV23"/>
    <mergeCell ref="W20:AA20"/>
    <mergeCell ref="AB20:AV20"/>
    <mergeCell ref="A22:V22"/>
    <mergeCell ref="W22:AA22"/>
    <mergeCell ref="AB22:AV22"/>
    <mergeCell ref="A21:V21"/>
    <mergeCell ref="W21:AA21"/>
    <mergeCell ref="AB21:AV21"/>
    <mergeCell ref="A14:B20"/>
    <mergeCell ref="C17:D20"/>
    <mergeCell ref="E17:V17"/>
    <mergeCell ref="W17:AA17"/>
    <mergeCell ref="AB17:AV17"/>
    <mergeCell ref="E18:V18"/>
    <mergeCell ref="W18:AA18"/>
    <mergeCell ref="AB18:AV18"/>
    <mergeCell ref="E19:V19"/>
    <mergeCell ref="W19:AA19"/>
    <mergeCell ref="AB19:AV19"/>
    <mergeCell ref="E20:V20"/>
    <mergeCell ref="J8:AU8"/>
    <mergeCell ref="L9:R9"/>
    <mergeCell ref="S9:V9"/>
    <mergeCell ref="W9:AC9"/>
    <mergeCell ref="AL14:AV14"/>
    <mergeCell ref="E15:V15"/>
    <mergeCell ref="W15:AA15"/>
    <mergeCell ref="AB15:AE15"/>
    <mergeCell ref="AF15:AG15"/>
    <mergeCell ref="AN16:AO16"/>
    <mergeCell ref="AP16:AR16"/>
    <mergeCell ref="E16:V16"/>
    <mergeCell ref="A13:D13"/>
    <mergeCell ref="E13:V13"/>
    <mergeCell ref="W13:AA13"/>
    <mergeCell ref="AB13:AV13"/>
    <mergeCell ref="AC1:AF1"/>
    <mergeCell ref="AG1:AS1"/>
    <mergeCell ref="A2:N3"/>
    <mergeCell ref="AC2:AF3"/>
    <mergeCell ref="AH4:AK4"/>
    <mergeCell ref="AL4:AM4"/>
    <mergeCell ref="AN4:AP4"/>
    <mergeCell ref="AQ4:AR4"/>
    <mergeCell ref="AS4:AU4"/>
  </mergeCells>
  <phoneticPr fontId="3"/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W28"/>
  <sheetViews>
    <sheetView view="pageBreakPreview" zoomScale="115" zoomScaleNormal="100" zoomScaleSheetLayoutView="115" workbookViewId="0">
      <selection activeCell="A20" sqref="A20:XFD20"/>
    </sheetView>
  </sheetViews>
  <sheetFormatPr defaultColWidth="2.375" defaultRowHeight="21" customHeight="1" x14ac:dyDescent="0.15"/>
  <cols>
    <col min="1" max="4" width="2.125" style="5" customWidth="1"/>
    <col min="5" max="25" width="2.375" style="5" customWidth="1"/>
    <col min="26" max="26" width="2.25" style="5" customWidth="1"/>
    <col min="27" max="27" width="2.75" style="5" customWidth="1"/>
    <col min="28" max="28" width="2.625" style="5" customWidth="1"/>
    <col min="29" max="30" width="2.5" style="5" customWidth="1"/>
    <col min="31" max="32" width="2.375" style="5" customWidth="1"/>
    <col min="33" max="33" width="2.625" style="5" customWidth="1"/>
    <col min="34" max="34" width="2.5" style="5" customWidth="1"/>
    <col min="35" max="35" width="2.625" style="5" customWidth="1"/>
    <col min="36" max="37" width="2.375" style="5" customWidth="1"/>
    <col min="38" max="38" width="2.25" style="5" customWidth="1"/>
    <col min="39" max="43" width="2.375" style="5" customWidth="1"/>
    <col min="44" max="44" width="2.25" style="5" customWidth="1"/>
    <col min="45" max="46" width="2.125" style="5" customWidth="1"/>
    <col min="47" max="48" width="2.25" style="5" customWidth="1"/>
    <col min="49" max="49" width="10.125" style="132" bestFit="1" customWidth="1"/>
    <col min="50" max="16384" width="2.375" style="5"/>
  </cols>
  <sheetData>
    <row r="1" spans="1:49" s="25" customFormat="1" ht="15" customHeight="1" thickBot="1" x14ac:dyDescent="0.2">
      <c r="A1" s="25" t="s">
        <v>164</v>
      </c>
      <c r="E1" s="180"/>
      <c r="F1" s="180"/>
      <c r="H1" s="25" t="s">
        <v>165</v>
      </c>
      <c r="AC1" s="434" t="s">
        <v>0</v>
      </c>
      <c r="AD1" s="435"/>
      <c r="AE1" s="435"/>
      <c r="AF1" s="436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250"/>
      <c r="AU1" s="250"/>
      <c r="AV1" s="251"/>
      <c r="AW1" s="124"/>
    </row>
    <row r="2" spans="1:49" s="25" customFormat="1" ht="15" customHeight="1" x14ac:dyDescent="0.15">
      <c r="A2" s="474" t="s">
        <v>331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AC2" s="438" t="s">
        <v>1</v>
      </c>
      <c r="AD2" s="439"/>
      <c r="AE2" s="439"/>
      <c r="AF2" s="440"/>
      <c r="AG2" s="181" t="s">
        <v>159</v>
      </c>
      <c r="AH2" s="182" t="s">
        <v>169</v>
      </c>
      <c r="AI2" s="182"/>
      <c r="AJ2" s="182"/>
      <c r="AK2" s="182" t="s">
        <v>159</v>
      </c>
      <c r="AL2" s="182" t="s">
        <v>166</v>
      </c>
      <c r="AM2" s="182"/>
      <c r="AN2" s="182"/>
      <c r="AO2" s="182"/>
      <c r="AP2" s="182"/>
      <c r="AQ2" s="182"/>
      <c r="AR2" s="182"/>
      <c r="AS2" s="182"/>
      <c r="AT2" s="252"/>
      <c r="AU2" s="252"/>
      <c r="AV2" s="253"/>
      <c r="AW2" s="124"/>
    </row>
    <row r="3" spans="1:49" s="25" customFormat="1" ht="15" customHeight="1" thickBot="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AC3" s="441"/>
      <c r="AD3" s="442"/>
      <c r="AE3" s="442"/>
      <c r="AF3" s="443"/>
      <c r="AG3" s="249" t="s">
        <v>159</v>
      </c>
      <c r="AH3" s="249" t="s">
        <v>170</v>
      </c>
      <c r="AI3" s="249"/>
      <c r="AJ3" s="249"/>
      <c r="AK3" s="249" t="s">
        <v>159</v>
      </c>
      <c r="AL3" s="249" t="s">
        <v>386</v>
      </c>
      <c r="AM3" s="249"/>
      <c r="AN3" s="249"/>
      <c r="AO3" s="249"/>
      <c r="AP3" s="249"/>
      <c r="AQ3" s="281"/>
      <c r="AR3" s="281"/>
      <c r="AS3" s="281"/>
      <c r="AT3" s="281"/>
      <c r="AU3" s="281"/>
      <c r="AV3" s="282"/>
      <c r="AW3" s="124"/>
    </row>
    <row r="4" spans="1:49" s="25" customFormat="1" ht="21" customHeight="1" x14ac:dyDescent="0.15">
      <c r="AF4" s="183" t="s">
        <v>168</v>
      </c>
      <c r="AG4" s="184"/>
      <c r="AH4" s="420"/>
      <c r="AI4" s="420"/>
      <c r="AJ4" s="420"/>
      <c r="AK4" s="420"/>
      <c r="AL4" s="420" t="s">
        <v>10</v>
      </c>
      <c r="AM4" s="420"/>
      <c r="AN4" s="420"/>
      <c r="AO4" s="420"/>
      <c r="AP4" s="420"/>
      <c r="AQ4" s="420" t="s">
        <v>11</v>
      </c>
      <c r="AR4" s="420"/>
      <c r="AS4" s="420"/>
      <c r="AT4" s="420"/>
      <c r="AU4" s="420"/>
      <c r="AV4" s="205" t="s">
        <v>167</v>
      </c>
      <c r="AW4" s="124"/>
    </row>
    <row r="5" spans="1:49" s="25" customFormat="1" ht="28.35" customHeight="1" x14ac:dyDescent="0.15">
      <c r="B5" s="26"/>
      <c r="C5" s="26"/>
      <c r="D5" s="26"/>
      <c r="E5" s="26"/>
      <c r="F5" s="26"/>
      <c r="G5" s="26"/>
      <c r="H5" s="26"/>
      <c r="K5" s="26"/>
      <c r="AP5" s="27"/>
      <c r="AQ5" s="27"/>
      <c r="AR5" s="26"/>
      <c r="AS5" s="26"/>
      <c r="AT5" s="26"/>
      <c r="AU5" s="26"/>
      <c r="AV5" s="26"/>
      <c r="AW5" s="124"/>
    </row>
    <row r="6" spans="1:49" s="25" customFormat="1" ht="28.35" customHeight="1" x14ac:dyDescent="0.15">
      <c r="L6" s="28" t="s">
        <v>104</v>
      </c>
      <c r="N6" s="26"/>
      <c r="O6" s="26"/>
      <c r="P6" s="26"/>
      <c r="Q6" s="26"/>
      <c r="S6" s="26"/>
      <c r="T6" s="26"/>
      <c r="U6" s="26"/>
      <c r="V6" s="26"/>
      <c r="W6" s="26"/>
      <c r="AD6" s="27" t="s">
        <v>13</v>
      </c>
      <c r="AE6" s="190" t="s">
        <v>159</v>
      </c>
      <c r="AF6" s="186" t="s">
        <v>158</v>
      </c>
      <c r="AG6" s="187"/>
      <c r="AH6" s="187"/>
      <c r="AI6" s="187"/>
      <c r="AJ6" s="191" t="s">
        <v>159</v>
      </c>
      <c r="AK6" s="189" t="s">
        <v>160</v>
      </c>
      <c r="AL6" s="188"/>
      <c r="AM6" s="188"/>
      <c r="AN6" s="187"/>
      <c r="AO6" s="27" t="s">
        <v>16</v>
      </c>
      <c r="AW6" s="124"/>
    </row>
    <row r="7" spans="1:49" s="25" customFormat="1" ht="28.35" customHeight="1" x14ac:dyDescent="0.15">
      <c r="A7" s="29"/>
      <c r="AW7" s="124"/>
    </row>
    <row r="8" spans="1:49" s="25" customFormat="1" ht="21.75" customHeight="1" x14ac:dyDescent="0.15">
      <c r="A8" s="30" t="s">
        <v>106</v>
      </c>
      <c r="J8" s="456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W8" s="124"/>
    </row>
    <row r="9" spans="1:49" s="25" customFormat="1" ht="21.75" customHeight="1" x14ac:dyDescent="0.15">
      <c r="A9" s="30" t="s">
        <v>172</v>
      </c>
      <c r="F9" s="31"/>
      <c r="J9" s="176" t="s">
        <v>14</v>
      </c>
      <c r="K9" s="176"/>
      <c r="L9" s="421" t="s">
        <v>302</v>
      </c>
      <c r="M9" s="423"/>
      <c r="N9" s="423"/>
      <c r="O9" s="423"/>
      <c r="P9" s="423"/>
      <c r="Q9" s="423"/>
      <c r="R9" s="423"/>
      <c r="S9" s="460" t="s">
        <v>15</v>
      </c>
      <c r="T9" s="460"/>
      <c r="U9" s="461"/>
      <c r="V9" s="461"/>
      <c r="W9" s="421"/>
      <c r="X9" s="422"/>
      <c r="Y9" s="422"/>
      <c r="Z9" s="422"/>
      <c r="AA9" s="422"/>
      <c r="AB9" s="422"/>
      <c r="AC9" s="423"/>
      <c r="AD9" s="177"/>
      <c r="AE9" s="177"/>
      <c r="AF9" s="177"/>
      <c r="AG9" s="178"/>
      <c r="AH9" s="178"/>
      <c r="AI9" s="178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W9" s="124"/>
    </row>
    <row r="10" spans="1:49" s="25" customFormat="1" ht="21.75" customHeight="1" x14ac:dyDescent="0.15">
      <c r="A10" s="30" t="s">
        <v>107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206"/>
      <c r="AC10" s="206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W10" s="124"/>
    </row>
    <row r="11" spans="1:49" s="25" customFormat="1" ht="21" customHeight="1" x14ac:dyDescent="0.15"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1"/>
      <c r="AW11" s="211"/>
    </row>
    <row r="12" spans="1:49" s="25" customFormat="1" ht="21" customHeight="1" x14ac:dyDescent="0.15">
      <c r="AQ12" s="212"/>
      <c r="AR12" s="212"/>
      <c r="AS12" s="212"/>
      <c r="AT12" s="212"/>
      <c r="AU12" s="212"/>
      <c r="AV12" s="212"/>
      <c r="AW12" s="213"/>
    </row>
    <row r="13" spans="1:49" s="25" customFormat="1" ht="21" customHeight="1" x14ac:dyDescent="0.15">
      <c r="A13" s="30" t="s">
        <v>293</v>
      </c>
      <c r="AQ13" s="143"/>
      <c r="AR13" s="143"/>
      <c r="AS13" s="143"/>
      <c r="AT13" s="143"/>
      <c r="AU13" s="143"/>
      <c r="AV13" s="143"/>
      <c r="AW13" s="135"/>
    </row>
    <row r="14" spans="1:49" s="25" customFormat="1" ht="32.25" customHeight="1" x14ac:dyDescent="0.15">
      <c r="A14" s="393" t="s">
        <v>2</v>
      </c>
      <c r="B14" s="393"/>
      <c r="C14" s="393"/>
      <c r="D14" s="393"/>
      <c r="E14" s="393" t="s">
        <v>161</v>
      </c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8" t="s">
        <v>3</v>
      </c>
      <c r="X14" s="398"/>
      <c r="Y14" s="398"/>
      <c r="Z14" s="398"/>
      <c r="AA14" s="398"/>
      <c r="AB14" s="397" t="s">
        <v>4</v>
      </c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9"/>
      <c r="AW14" s="124"/>
    </row>
    <row r="15" spans="1:49" s="25" customFormat="1" ht="32.25" customHeight="1" x14ac:dyDescent="0.15">
      <c r="A15" s="401" t="s">
        <v>294</v>
      </c>
      <c r="B15" s="401"/>
      <c r="C15" s="401" t="s">
        <v>264</v>
      </c>
      <c r="D15" s="401"/>
      <c r="E15" s="403" t="s">
        <v>329</v>
      </c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10"/>
      <c r="W15" s="507"/>
      <c r="X15" s="508"/>
      <c r="Y15" s="508"/>
      <c r="Z15" s="508"/>
      <c r="AA15" s="509"/>
      <c r="AB15" s="510"/>
      <c r="AC15" s="511"/>
      <c r="AD15" s="400" t="s">
        <v>9</v>
      </c>
      <c r="AE15" s="400"/>
      <c r="AF15" s="400"/>
      <c r="AG15" s="400"/>
      <c r="AH15" s="400"/>
      <c r="AI15" s="493">
        <v>1000</v>
      </c>
      <c r="AJ15" s="493"/>
      <c r="AK15" s="493"/>
      <c r="AL15" s="400"/>
      <c r="AM15" s="400"/>
      <c r="AN15" s="398"/>
      <c r="AO15" s="398"/>
      <c r="AP15" s="398"/>
      <c r="AQ15" s="398"/>
      <c r="AR15" s="398"/>
      <c r="AS15" s="398"/>
      <c r="AT15" s="35"/>
      <c r="AU15" s="35"/>
      <c r="AV15" s="36"/>
      <c r="AW15" s="124"/>
    </row>
    <row r="16" spans="1:49" s="25" customFormat="1" ht="32.25" customHeight="1" x14ac:dyDescent="0.15">
      <c r="A16" s="401"/>
      <c r="B16" s="401"/>
      <c r="C16" s="401"/>
      <c r="D16" s="401"/>
      <c r="E16" s="444" t="s">
        <v>330</v>
      </c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6"/>
      <c r="W16" s="494">
        <f>AB16*AI16</f>
        <v>42000</v>
      </c>
      <c r="X16" s="494"/>
      <c r="Y16" s="494"/>
      <c r="Z16" s="494"/>
      <c r="AA16" s="495"/>
      <c r="AB16" s="496">
        <v>42000</v>
      </c>
      <c r="AC16" s="497"/>
      <c r="AD16" s="497"/>
      <c r="AE16" s="497"/>
      <c r="AF16" s="497"/>
      <c r="AG16" s="497" t="s">
        <v>8</v>
      </c>
      <c r="AH16" s="497"/>
      <c r="AI16" s="497">
        <v>1</v>
      </c>
      <c r="AJ16" s="497"/>
      <c r="AK16" s="497"/>
      <c r="AL16" s="94" t="s">
        <v>12</v>
      </c>
      <c r="AM16" s="95"/>
      <c r="AN16" s="94"/>
      <c r="AO16" s="94"/>
      <c r="AP16" s="94"/>
      <c r="AQ16" s="94"/>
      <c r="AR16" s="94"/>
      <c r="AS16" s="94"/>
      <c r="AT16" s="94"/>
      <c r="AU16" s="94"/>
      <c r="AV16" s="96"/>
      <c r="AW16" s="131"/>
    </row>
    <row r="17" spans="1:49" s="25" customFormat="1" ht="32.25" customHeight="1" x14ac:dyDescent="0.15">
      <c r="A17" s="401"/>
      <c r="B17" s="401"/>
      <c r="C17" s="401" t="s">
        <v>265</v>
      </c>
      <c r="D17" s="401"/>
      <c r="E17" s="403" t="s">
        <v>327</v>
      </c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10"/>
      <c r="W17" s="407">
        <f>ROUNDUP((W15+W16)*0.1,0)</f>
        <v>4200</v>
      </c>
      <c r="X17" s="407"/>
      <c r="Y17" s="407"/>
      <c r="Z17" s="407"/>
      <c r="AA17" s="407"/>
      <c r="AB17" s="403" t="s">
        <v>387</v>
      </c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10"/>
      <c r="AW17" s="131"/>
    </row>
    <row r="18" spans="1:49" s="25" customFormat="1" ht="32.25" customHeight="1" thickBot="1" x14ac:dyDescent="0.2">
      <c r="A18" s="401"/>
      <c r="B18" s="401"/>
      <c r="C18" s="401"/>
      <c r="D18" s="401"/>
      <c r="E18" s="403" t="s">
        <v>328</v>
      </c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10"/>
      <c r="W18" s="408">
        <f>ROUNDUP((W15+W16)*0.3,0)</f>
        <v>12600</v>
      </c>
      <c r="X18" s="408"/>
      <c r="Y18" s="408"/>
      <c r="Z18" s="408"/>
      <c r="AA18" s="408"/>
      <c r="AB18" s="403" t="s">
        <v>388</v>
      </c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10"/>
      <c r="AW18" s="131"/>
    </row>
    <row r="19" spans="1:49" s="25" customFormat="1" ht="32.25" customHeight="1" x14ac:dyDescent="0.15">
      <c r="A19" s="499" t="s">
        <v>226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500"/>
      <c r="W19" s="501">
        <f>SUM(W15:AA18)</f>
        <v>58800</v>
      </c>
      <c r="X19" s="502"/>
      <c r="Y19" s="502"/>
      <c r="Z19" s="502"/>
      <c r="AA19" s="503"/>
      <c r="AB19" s="504" t="s">
        <v>389</v>
      </c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5"/>
      <c r="AW19" s="124"/>
    </row>
    <row r="20" spans="1:49" s="95" customFormat="1" ht="32.25" customHeight="1" x14ac:dyDescent="0.15">
      <c r="A20" s="498" t="s">
        <v>334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506">
        <f>INT(W19*0.1)</f>
        <v>5880</v>
      </c>
      <c r="X20" s="506"/>
      <c r="Y20" s="506"/>
      <c r="Z20" s="506"/>
      <c r="AA20" s="506"/>
      <c r="AB20" s="444" t="s">
        <v>390</v>
      </c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6"/>
      <c r="AW20" s="306"/>
    </row>
    <row r="21" spans="1:49" s="25" customFormat="1" ht="32.25" customHeight="1" x14ac:dyDescent="0.15">
      <c r="A21" s="491" t="s">
        <v>243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2">
        <f>SUM(W19:AA20)</f>
        <v>64680</v>
      </c>
      <c r="X21" s="492"/>
      <c r="Y21" s="492"/>
      <c r="Z21" s="492"/>
      <c r="AA21" s="492"/>
      <c r="AB21" s="402" t="s">
        <v>391</v>
      </c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124"/>
    </row>
    <row r="22" spans="1:49" s="25" customFormat="1" ht="20.25" customHeight="1" x14ac:dyDescent="0.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68"/>
      <c r="X22" s="168"/>
      <c r="Y22" s="168"/>
      <c r="Z22" s="168"/>
      <c r="AA22" s="168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24"/>
    </row>
    <row r="24" spans="1:49" ht="21" customHeight="1" x14ac:dyDescent="0.15">
      <c r="AP24" s="139"/>
      <c r="AQ24" s="139"/>
      <c r="AR24" s="139"/>
      <c r="AS24" s="139"/>
      <c r="AT24" s="139"/>
      <c r="AU24" s="139"/>
      <c r="AV24" s="139"/>
      <c r="AW24" s="136"/>
    </row>
    <row r="25" spans="1:49" ht="21" customHeight="1" x14ac:dyDescent="0.15">
      <c r="AP25" s="139"/>
      <c r="AQ25" s="139"/>
      <c r="AR25" s="139"/>
      <c r="AS25" s="139"/>
      <c r="AT25" s="139"/>
      <c r="AU25" s="139"/>
      <c r="AV25" s="139"/>
      <c r="AW25" s="136"/>
    </row>
    <row r="26" spans="1:49" ht="21" customHeight="1" x14ac:dyDescent="0.15">
      <c r="AP26" s="140"/>
      <c r="AQ26" s="141"/>
      <c r="AR26" s="141"/>
      <c r="AS26" s="141"/>
      <c r="AT26" s="141"/>
      <c r="AU26" s="141"/>
      <c r="AV26" s="141"/>
      <c r="AW26" s="136"/>
    </row>
    <row r="27" spans="1:49" ht="21" customHeight="1" x14ac:dyDescent="0.15">
      <c r="AP27" s="140"/>
      <c r="AQ27" s="141"/>
      <c r="AR27" s="141"/>
      <c r="AS27" s="141"/>
      <c r="AT27" s="141"/>
      <c r="AU27" s="141"/>
      <c r="AV27" s="141"/>
      <c r="AW27" s="136"/>
    </row>
    <row r="28" spans="1:49" ht="21" customHeight="1" x14ac:dyDescent="0.15">
      <c r="AP28" s="140"/>
      <c r="AQ28" s="141"/>
      <c r="AR28" s="141"/>
      <c r="AS28" s="141"/>
      <c r="AT28" s="141"/>
      <c r="AU28" s="141"/>
      <c r="AV28" s="141"/>
    </row>
  </sheetData>
  <sheetProtection selectLockedCells="1"/>
  <mergeCells count="48">
    <mergeCell ref="AN15:AP15"/>
    <mergeCell ref="A20:V20"/>
    <mergeCell ref="A19:V19"/>
    <mergeCell ref="W19:AA19"/>
    <mergeCell ref="AB19:AV19"/>
    <mergeCell ref="C17:D18"/>
    <mergeCell ref="E17:V17"/>
    <mergeCell ref="W17:AA17"/>
    <mergeCell ref="AB17:AV17"/>
    <mergeCell ref="E18:V18"/>
    <mergeCell ref="W18:AA18"/>
    <mergeCell ref="W20:AA20"/>
    <mergeCell ref="AB20:AV20"/>
    <mergeCell ref="E15:V15"/>
    <mergeCell ref="W15:AA15"/>
    <mergeCell ref="AB15:AC15"/>
    <mergeCell ref="AI15:AK15"/>
    <mergeCell ref="AL15:AM15"/>
    <mergeCell ref="E16:V16"/>
    <mergeCell ref="W16:AA16"/>
    <mergeCell ref="AB16:AF16"/>
    <mergeCell ref="AG16:AH16"/>
    <mergeCell ref="AI16:AK16"/>
    <mergeCell ref="A21:V21"/>
    <mergeCell ref="W21:AA21"/>
    <mergeCell ref="AB21:AV21"/>
    <mergeCell ref="J8:AU8"/>
    <mergeCell ref="L9:R9"/>
    <mergeCell ref="S9:V9"/>
    <mergeCell ref="W9:AC9"/>
    <mergeCell ref="AD15:AH15"/>
    <mergeCell ref="A14:D14"/>
    <mergeCell ref="E14:V14"/>
    <mergeCell ref="W14:AA14"/>
    <mergeCell ref="AB14:AV14"/>
    <mergeCell ref="A15:B18"/>
    <mergeCell ref="C15:D16"/>
    <mergeCell ref="AB18:AV18"/>
    <mergeCell ref="AQ15:AS15"/>
    <mergeCell ref="AS4:AU4"/>
    <mergeCell ref="AC1:AF1"/>
    <mergeCell ref="AG1:AS1"/>
    <mergeCell ref="AC2:AF3"/>
    <mergeCell ref="A2:N3"/>
    <mergeCell ref="AH4:AK4"/>
    <mergeCell ref="AL4:AM4"/>
    <mergeCell ref="AN4:AP4"/>
    <mergeCell ref="AQ4:AR4"/>
  </mergeCells>
  <phoneticPr fontId="3"/>
  <dataValidations count="1">
    <dataValidation allowBlank="1" showErrorMessage="1" sqref="W15:W22 X15:AA19 X22:AA22" xr:uid="{00000000-0002-0000-0400-000000000000}"/>
  </dataValidations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AW28"/>
  <sheetViews>
    <sheetView view="pageBreakPreview" zoomScale="115" zoomScaleNormal="100" zoomScaleSheetLayoutView="115" workbookViewId="0">
      <selection activeCell="A19" sqref="A19:XFD19"/>
    </sheetView>
  </sheetViews>
  <sheetFormatPr defaultColWidth="2.375" defaultRowHeight="21" customHeight="1" x14ac:dyDescent="0.15"/>
  <cols>
    <col min="1" max="4" width="2.125" style="5" customWidth="1"/>
    <col min="5" max="25" width="2.375" style="5" customWidth="1"/>
    <col min="26" max="26" width="2.25" style="5" customWidth="1"/>
    <col min="27" max="27" width="2.75" style="5" customWidth="1"/>
    <col min="28" max="28" width="2.625" style="5" customWidth="1"/>
    <col min="29" max="30" width="2.5" style="5" customWidth="1"/>
    <col min="31" max="32" width="2.375" style="5" customWidth="1"/>
    <col min="33" max="33" width="2.625" style="5" customWidth="1"/>
    <col min="34" max="34" width="2.5" style="5" customWidth="1"/>
    <col min="35" max="35" width="2.625" style="5" customWidth="1"/>
    <col min="36" max="37" width="2.375" style="5" customWidth="1"/>
    <col min="38" max="38" width="2.25" style="5" customWidth="1"/>
    <col min="39" max="43" width="2.375" style="5" customWidth="1"/>
    <col min="44" max="44" width="2.25" style="5" customWidth="1"/>
    <col min="45" max="46" width="2.125" style="5" customWidth="1"/>
    <col min="47" max="48" width="2.25" style="5" customWidth="1"/>
    <col min="49" max="49" width="10.125" style="261" bestFit="1" customWidth="1"/>
    <col min="50" max="16384" width="2.375" style="5"/>
  </cols>
  <sheetData>
    <row r="1" spans="1:49" s="25" customFormat="1" ht="15" customHeight="1" thickBot="1" x14ac:dyDescent="0.2">
      <c r="A1" s="25" t="s">
        <v>164</v>
      </c>
      <c r="E1" s="180"/>
      <c r="F1" s="180"/>
      <c r="H1" s="25" t="s">
        <v>165</v>
      </c>
      <c r="AC1" s="434" t="s">
        <v>0</v>
      </c>
      <c r="AD1" s="435"/>
      <c r="AE1" s="435"/>
      <c r="AF1" s="436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250"/>
      <c r="AU1" s="250"/>
      <c r="AV1" s="251"/>
      <c r="AW1" s="258"/>
    </row>
    <row r="2" spans="1:49" s="25" customFormat="1" ht="15" customHeight="1" x14ac:dyDescent="0.15">
      <c r="A2" s="474" t="s">
        <v>332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AC2" s="438" t="s">
        <v>1</v>
      </c>
      <c r="AD2" s="439"/>
      <c r="AE2" s="439"/>
      <c r="AF2" s="440"/>
      <c r="AG2" s="181" t="s">
        <v>159</v>
      </c>
      <c r="AH2" s="182" t="s">
        <v>169</v>
      </c>
      <c r="AI2" s="182"/>
      <c r="AJ2" s="182"/>
      <c r="AK2" s="182" t="s">
        <v>159</v>
      </c>
      <c r="AL2" s="182" t="s">
        <v>166</v>
      </c>
      <c r="AM2" s="182"/>
      <c r="AN2" s="182"/>
      <c r="AO2" s="182"/>
      <c r="AP2" s="182"/>
      <c r="AQ2" s="182"/>
      <c r="AR2" s="182"/>
      <c r="AS2" s="182"/>
      <c r="AT2" s="252"/>
      <c r="AU2" s="252"/>
      <c r="AV2" s="253"/>
      <c r="AW2" s="258"/>
    </row>
    <row r="3" spans="1:49" s="25" customFormat="1" ht="15" customHeight="1" thickBot="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AC3" s="441"/>
      <c r="AD3" s="442"/>
      <c r="AE3" s="442"/>
      <c r="AF3" s="443"/>
      <c r="AG3" s="249" t="s">
        <v>159</v>
      </c>
      <c r="AH3" s="249" t="s">
        <v>170</v>
      </c>
      <c r="AI3" s="249"/>
      <c r="AJ3" s="249"/>
      <c r="AK3" s="249" t="s">
        <v>159</v>
      </c>
      <c r="AL3" s="249" t="s">
        <v>386</v>
      </c>
      <c r="AM3" s="249"/>
      <c r="AN3" s="249"/>
      <c r="AO3" s="249"/>
      <c r="AP3" s="249"/>
      <c r="AQ3" s="281"/>
      <c r="AR3" s="281"/>
      <c r="AS3" s="281"/>
      <c r="AT3" s="281"/>
      <c r="AU3" s="281"/>
      <c r="AV3" s="282"/>
      <c r="AW3" s="258"/>
    </row>
    <row r="4" spans="1:49" s="25" customFormat="1" ht="21" customHeight="1" x14ac:dyDescent="0.15">
      <c r="AF4" s="183" t="s">
        <v>168</v>
      </c>
      <c r="AG4" s="184"/>
      <c r="AH4" s="420"/>
      <c r="AI4" s="420"/>
      <c r="AJ4" s="420"/>
      <c r="AK4" s="420"/>
      <c r="AL4" s="420" t="s">
        <v>10</v>
      </c>
      <c r="AM4" s="420"/>
      <c r="AN4" s="420"/>
      <c r="AO4" s="420"/>
      <c r="AP4" s="420"/>
      <c r="AQ4" s="420" t="s">
        <v>11</v>
      </c>
      <c r="AR4" s="420"/>
      <c r="AS4" s="420"/>
      <c r="AT4" s="420"/>
      <c r="AU4" s="420"/>
      <c r="AV4" s="259" t="s">
        <v>167</v>
      </c>
      <c r="AW4" s="258"/>
    </row>
    <row r="5" spans="1:49" s="25" customFormat="1" ht="28.35" customHeight="1" x14ac:dyDescent="0.15">
      <c r="B5" s="26"/>
      <c r="C5" s="26"/>
      <c r="D5" s="26"/>
      <c r="E5" s="26"/>
      <c r="F5" s="26"/>
      <c r="G5" s="26"/>
      <c r="H5" s="26"/>
      <c r="K5" s="26"/>
      <c r="AP5" s="27"/>
      <c r="AQ5" s="27"/>
      <c r="AR5" s="26"/>
      <c r="AS5" s="26"/>
      <c r="AT5" s="26"/>
      <c r="AU5" s="26"/>
      <c r="AV5" s="26"/>
      <c r="AW5" s="258"/>
    </row>
    <row r="6" spans="1:49" s="25" customFormat="1" ht="28.35" customHeight="1" x14ac:dyDescent="0.15">
      <c r="L6" s="28" t="s">
        <v>104</v>
      </c>
      <c r="N6" s="26"/>
      <c r="O6" s="26"/>
      <c r="P6" s="26"/>
      <c r="Q6" s="26"/>
      <c r="S6" s="26"/>
      <c r="T6" s="26"/>
      <c r="U6" s="26"/>
      <c r="V6" s="26"/>
      <c r="W6" s="26"/>
      <c r="AD6" s="27" t="s">
        <v>13</v>
      </c>
      <c r="AE6" s="190" t="s">
        <v>159</v>
      </c>
      <c r="AF6" s="186" t="s">
        <v>158</v>
      </c>
      <c r="AG6" s="187"/>
      <c r="AH6" s="187"/>
      <c r="AI6" s="187"/>
      <c r="AJ6" s="191" t="s">
        <v>159</v>
      </c>
      <c r="AK6" s="189" t="s">
        <v>160</v>
      </c>
      <c r="AL6" s="188"/>
      <c r="AM6" s="188"/>
      <c r="AN6" s="187"/>
      <c r="AO6" s="27" t="s">
        <v>16</v>
      </c>
      <c r="AW6" s="258"/>
    </row>
    <row r="7" spans="1:49" s="25" customFormat="1" ht="28.35" customHeight="1" x14ac:dyDescent="0.15">
      <c r="A7" s="29"/>
      <c r="AW7" s="258"/>
    </row>
    <row r="8" spans="1:49" s="25" customFormat="1" ht="21.75" customHeight="1" x14ac:dyDescent="0.15">
      <c r="A8" s="30" t="s">
        <v>106</v>
      </c>
      <c r="J8" s="456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W8" s="258"/>
    </row>
    <row r="9" spans="1:49" s="25" customFormat="1" ht="21.75" customHeight="1" x14ac:dyDescent="0.15">
      <c r="A9" s="30" t="s">
        <v>172</v>
      </c>
      <c r="F9" s="31"/>
      <c r="J9" s="176" t="s">
        <v>14</v>
      </c>
      <c r="K9" s="176"/>
      <c r="L9" s="421" t="s">
        <v>302</v>
      </c>
      <c r="M9" s="423"/>
      <c r="N9" s="423"/>
      <c r="O9" s="423"/>
      <c r="P9" s="423"/>
      <c r="Q9" s="423"/>
      <c r="R9" s="423"/>
      <c r="S9" s="460" t="s">
        <v>15</v>
      </c>
      <c r="T9" s="460"/>
      <c r="U9" s="461"/>
      <c r="V9" s="461"/>
      <c r="W9" s="421"/>
      <c r="X9" s="422"/>
      <c r="Y9" s="422"/>
      <c r="Z9" s="422"/>
      <c r="AA9" s="422"/>
      <c r="AB9" s="422"/>
      <c r="AC9" s="423"/>
      <c r="AD9" s="177"/>
      <c r="AE9" s="177"/>
      <c r="AF9" s="177"/>
      <c r="AG9" s="178"/>
      <c r="AH9" s="178"/>
      <c r="AI9" s="178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W9" s="258"/>
    </row>
    <row r="10" spans="1:49" s="25" customFormat="1" ht="21.75" customHeight="1" x14ac:dyDescent="0.15">
      <c r="A10" s="30" t="s">
        <v>107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260"/>
      <c r="AC10" s="260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W10" s="258"/>
    </row>
    <row r="11" spans="1:49" s="25" customFormat="1" ht="21" customHeight="1" x14ac:dyDescent="0.15"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1"/>
      <c r="AW11" s="211"/>
    </row>
    <row r="12" spans="1:49" s="25" customFormat="1" ht="21" customHeight="1" x14ac:dyDescent="0.15">
      <c r="AQ12" s="212"/>
      <c r="AR12" s="212"/>
      <c r="AS12" s="212"/>
      <c r="AT12" s="212"/>
      <c r="AU12" s="212"/>
      <c r="AV12" s="212"/>
      <c r="AW12" s="213"/>
    </row>
    <row r="13" spans="1:49" s="25" customFormat="1" ht="21" customHeight="1" x14ac:dyDescent="0.15">
      <c r="A13" s="30" t="s">
        <v>293</v>
      </c>
      <c r="AQ13" s="143"/>
      <c r="AR13" s="143"/>
      <c r="AS13" s="143"/>
      <c r="AT13" s="143"/>
      <c r="AU13" s="143"/>
      <c r="AV13" s="143"/>
      <c r="AW13" s="135"/>
    </row>
    <row r="14" spans="1:49" s="25" customFormat="1" ht="32.25" customHeight="1" x14ac:dyDescent="0.15">
      <c r="A14" s="393" t="s">
        <v>2</v>
      </c>
      <c r="B14" s="393"/>
      <c r="C14" s="393"/>
      <c r="D14" s="393"/>
      <c r="E14" s="393" t="s">
        <v>161</v>
      </c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8" t="s">
        <v>3</v>
      </c>
      <c r="X14" s="398"/>
      <c r="Y14" s="398"/>
      <c r="Z14" s="398"/>
      <c r="AA14" s="398"/>
      <c r="AB14" s="397" t="s">
        <v>4</v>
      </c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9"/>
      <c r="AW14" s="258"/>
    </row>
    <row r="15" spans="1:49" s="25" customFormat="1" ht="32.25" customHeight="1" x14ac:dyDescent="0.15">
      <c r="A15" s="401" t="s">
        <v>294</v>
      </c>
      <c r="B15" s="401"/>
      <c r="C15" s="401" t="s">
        <v>264</v>
      </c>
      <c r="D15" s="401"/>
      <c r="E15" s="403" t="s">
        <v>329</v>
      </c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10"/>
      <c r="W15" s="411">
        <f>AB15*AI15</f>
        <v>3000</v>
      </c>
      <c r="X15" s="411"/>
      <c r="Y15" s="411"/>
      <c r="Z15" s="411"/>
      <c r="AA15" s="412"/>
      <c r="AB15" s="512">
        <v>3</v>
      </c>
      <c r="AC15" s="513"/>
      <c r="AD15" s="400" t="s">
        <v>9</v>
      </c>
      <c r="AE15" s="400"/>
      <c r="AF15" s="400"/>
      <c r="AG15" s="400"/>
      <c r="AH15" s="400"/>
      <c r="AI15" s="493">
        <v>1000</v>
      </c>
      <c r="AJ15" s="493"/>
      <c r="AK15" s="493"/>
      <c r="AL15" s="400"/>
      <c r="AM15" s="400"/>
      <c r="AN15" s="398"/>
      <c r="AO15" s="398"/>
      <c r="AP15" s="398"/>
      <c r="AQ15" s="398"/>
      <c r="AR15" s="398"/>
      <c r="AS15" s="398"/>
      <c r="AT15" s="35"/>
      <c r="AU15" s="35"/>
      <c r="AV15" s="36"/>
      <c r="AW15" s="258"/>
    </row>
    <row r="16" spans="1:49" s="25" customFormat="1" ht="32.25" customHeight="1" x14ac:dyDescent="0.15">
      <c r="A16" s="401"/>
      <c r="B16" s="401"/>
      <c r="C16" s="401"/>
      <c r="D16" s="401"/>
      <c r="E16" s="444" t="s">
        <v>330</v>
      </c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6"/>
      <c r="W16" s="514"/>
      <c r="X16" s="515"/>
      <c r="Y16" s="515"/>
      <c r="Z16" s="515"/>
      <c r="AA16" s="516"/>
      <c r="AB16" s="496">
        <v>42000</v>
      </c>
      <c r="AC16" s="497"/>
      <c r="AD16" s="497"/>
      <c r="AE16" s="497"/>
      <c r="AF16" s="497"/>
      <c r="AG16" s="497" t="s">
        <v>8</v>
      </c>
      <c r="AH16" s="497"/>
      <c r="AI16" s="517"/>
      <c r="AJ16" s="517"/>
      <c r="AK16" s="517"/>
      <c r="AL16" s="94" t="s">
        <v>12</v>
      </c>
      <c r="AM16" s="95"/>
      <c r="AN16" s="94"/>
      <c r="AO16" s="94"/>
      <c r="AP16" s="94"/>
      <c r="AQ16" s="94"/>
      <c r="AR16" s="94"/>
      <c r="AS16" s="94"/>
      <c r="AT16" s="94"/>
      <c r="AU16" s="94"/>
      <c r="AV16" s="96"/>
      <c r="AW16" s="131"/>
    </row>
    <row r="17" spans="1:49" s="25" customFormat="1" ht="32.25" customHeight="1" x14ac:dyDescent="0.15">
      <c r="A17" s="401"/>
      <c r="B17" s="401"/>
      <c r="C17" s="401" t="s">
        <v>265</v>
      </c>
      <c r="D17" s="401"/>
      <c r="E17" s="403" t="s">
        <v>393</v>
      </c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10"/>
      <c r="W17" s="407">
        <f>ROUNDUP((W15+W16)*0.1,0)</f>
        <v>300</v>
      </c>
      <c r="X17" s="407"/>
      <c r="Y17" s="407"/>
      <c r="Z17" s="407"/>
      <c r="AA17" s="407"/>
      <c r="AB17" s="403" t="s">
        <v>387</v>
      </c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10"/>
      <c r="AW17" s="131"/>
    </row>
    <row r="18" spans="1:49" s="25" customFormat="1" ht="32.25" customHeight="1" thickBot="1" x14ac:dyDescent="0.2">
      <c r="A18" s="401"/>
      <c r="B18" s="401"/>
      <c r="C18" s="401"/>
      <c r="D18" s="401"/>
      <c r="E18" s="403" t="s">
        <v>328</v>
      </c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10"/>
      <c r="W18" s="408">
        <f>ROUNDUP((W15+W16)*0.3,0)</f>
        <v>900</v>
      </c>
      <c r="X18" s="408"/>
      <c r="Y18" s="408"/>
      <c r="Z18" s="408"/>
      <c r="AA18" s="408"/>
      <c r="AB18" s="403" t="s">
        <v>392</v>
      </c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10"/>
      <c r="AW18" s="131"/>
    </row>
    <row r="19" spans="1:49" s="25" customFormat="1" ht="32.25" customHeight="1" x14ac:dyDescent="0.15">
      <c r="A19" s="499" t="s">
        <v>226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500"/>
      <c r="W19" s="501">
        <f>SUM(W15:AA18)</f>
        <v>4200</v>
      </c>
      <c r="X19" s="502"/>
      <c r="Y19" s="502"/>
      <c r="Z19" s="502"/>
      <c r="AA19" s="503"/>
      <c r="AB19" s="504" t="s">
        <v>394</v>
      </c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5"/>
      <c r="AW19" s="258"/>
    </row>
    <row r="20" spans="1:49" s="95" customFormat="1" ht="32.25" customHeight="1" x14ac:dyDescent="0.15">
      <c r="A20" s="498" t="s">
        <v>334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506">
        <f>INT(W19*0.1)</f>
        <v>420</v>
      </c>
      <c r="X20" s="506"/>
      <c r="Y20" s="506"/>
      <c r="Z20" s="506"/>
      <c r="AA20" s="506"/>
      <c r="AB20" s="444" t="s">
        <v>390</v>
      </c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6"/>
      <c r="AW20" s="306"/>
    </row>
    <row r="21" spans="1:49" s="25" customFormat="1" ht="32.25" customHeight="1" x14ac:dyDescent="0.15">
      <c r="A21" s="491" t="s">
        <v>243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2">
        <f>SUM(W19:AA20)</f>
        <v>4620</v>
      </c>
      <c r="X21" s="492"/>
      <c r="Y21" s="492"/>
      <c r="Z21" s="492"/>
      <c r="AA21" s="492"/>
      <c r="AB21" s="402" t="s">
        <v>395</v>
      </c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258"/>
    </row>
    <row r="22" spans="1:49" s="25" customFormat="1" ht="20.25" customHeight="1" x14ac:dyDescent="0.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255"/>
      <c r="X22" s="255"/>
      <c r="Y22" s="255"/>
      <c r="Z22" s="255"/>
      <c r="AA22" s="255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258"/>
    </row>
    <row r="24" spans="1:49" ht="21" customHeight="1" x14ac:dyDescent="0.15">
      <c r="AP24" s="139"/>
      <c r="AQ24" s="139"/>
      <c r="AR24" s="139"/>
      <c r="AS24" s="139"/>
      <c r="AT24" s="139"/>
      <c r="AU24" s="139"/>
      <c r="AV24" s="139"/>
      <c r="AW24" s="136"/>
    </row>
    <row r="25" spans="1:49" ht="21" customHeight="1" x14ac:dyDescent="0.15">
      <c r="AP25" s="139"/>
      <c r="AQ25" s="139"/>
      <c r="AR25" s="139"/>
      <c r="AS25" s="139"/>
      <c r="AT25" s="139"/>
      <c r="AU25" s="139"/>
      <c r="AV25" s="139"/>
      <c r="AW25" s="136"/>
    </row>
    <row r="26" spans="1:49" ht="21" customHeight="1" x14ac:dyDescent="0.15">
      <c r="AP26" s="140"/>
      <c r="AQ26" s="141"/>
      <c r="AR26" s="141"/>
      <c r="AS26" s="141"/>
      <c r="AT26" s="141"/>
      <c r="AU26" s="141"/>
      <c r="AV26" s="141"/>
      <c r="AW26" s="136"/>
    </row>
    <row r="27" spans="1:49" ht="21" customHeight="1" x14ac:dyDescent="0.15">
      <c r="AP27" s="140"/>
      <c r="AQ27" s="141"/>
      <c r="AR27" s="141"/>
      <c r="AS27" s="141"/>
      <c r="AT27" s="141"/>
      <c r="AU27" s="141"/>
      <c r="AV27" s="141"/>
      <c r="AW27" s="136"/>
    </row>
    <row r="28" spans="1:49" ht="21" customHeight="1" x14ac:dyDescent="0.15">
      <c r="AP28" s="140"/>
      <c r="AQ28" s="141"/>
      <c r="AR28" s="141"/>
      <c r="AS28" s="141"/>
      <c r="AT28" s="141"/>
      <c r="AU28" s="141"/>
      <c r="AV28" s="141"/>
    </row>
  </sheetData>
  <sheetProtection selectLockedCells="1"/>
  <mergeCells count="48">
    <mergeCell ref="A20:V20"/>
    <mergeCell ref="W20:AA20"/>
    <mergeCell ref="AB20:AV20"/>
    <mergeCell ref="A21:V21"/>
    <mergeCell ref="W21:AA21"/>
    <mergeCell ref="AB21:AV21"/>
    <mergeCell ref="E18:V18"/>
    <mergeCell ref="W18:AA18"/>
    <mergeCell ref="AB18:AV18"/>
    <mergeCell ref="A19:V19"/>
    <mergeCell ref="W19:AA19"/>
    <mergeCell ref="AB19:AV19"/>
    <mergeCell ref="A15:B18"/>
    <mergeCell ref="C15:D16"/>
    <mergeCell ref="C17:D18"/>
    <mergeCell ref="E17:V17"/>
    <mergeCell ref="W17:AA17"/>
    <mergeCell ref="AB17:AV17"/>
    <mergeCell ref="AI15:AK15"/>
    <mergeCell ref="AL15:AM15"/>
    <mergeCell ref="AN15:AP15"/>
    <mergeCell ref="AQ15:AS15"/>
    <mergeCell ref="E16:V16"/>
    <mergeCell ref="W16:AA16"/>
    <mergeCell ref="AB16:AF16"/>
    <mergeCell ref="AG16:AH16"/>
    <mergeCell ref="AI16:AK16"/>
    <mergeCell ref="E15:V15"/>
    <mergeCell ref="W15:AA15"/>
    <mergeCell ref="AB15:AC15"/>
    <mergeCell ref="AD15:AH15"/>
    <mergeCell ref="J8:AU8"/>
    <mergeCell ref="L9:R9"/>
    <mergeCell ref="S9:V9"/>
    <mergeCell ref="W9:AC9"/>
    <mergeCell ref="A14:D14"/>
    <mergeCell ref="E14:V14"/>
    <mergeCell ref="W14:AA14"/>
    <mergeCell ref="AB14:AV14"/>
    <mergeCell ref="AC1:AF1"/>
    <mergeCell ref="AG1:AS1"/>
    <mergeCell ref="A2:N3"/>
    <mergeCell ref="AC2:AF3"/>
    <mergeCell ref="AH4:AK4"/>
    <mergeCell ref="AL4:AM4"/>
    <mergeCell ref="AN4:AP4"/>
    <mergeCell ref="AQ4:AR4"/>
    <mergeCell ref="AS4:AU4"/>
  </mergeCells>
  <phoneticPr fontId="3"/>
  <dataValidations count="1">
    <dataValidation allowBlank="1" showErrorMessage="1" sqref="W15:W22 X15:AA19 X22:AA22" xr:uid="{00000000-0002-0000-0500-000000000000}"/>
  </dataValidations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5"/>
  <sheetViews>
    <sheetView view="pageLayout" topLeftCell="A16" zoomScaleNormal="100" zoomScaleSheetLayoutView="100" workbookViewId="0">
      <selection activeCell="E14" sqref="E14:E15"/>
    </sheetView>
  </sheetViews>
  <sheetFormatPr defaultColWidth="9" defaultRowHeight="13.5" x14ac:dyDescent="0.15"/>
  <cols>
    <col min="1" max="1" width="3" style="5" customWidth="1"/>
    <col min="2" max="2" width="21.375" style="5" bestFit="1" customWidth="1"/>
    <col min="3" max="4" width="3.625" style="5" customWidth="1"/>
    <col min="5" max="5" width="18.375" style="5" customWidth="1"/>
    <col min="6" max="6" width="3.625" style="5" customWidth="1"/>
    <col min="7" max="7" width="18.375" style="5" customWidth="1"/>
    <col min="8" max="8" width="3.625" style="5" customWidth="1"/>
    <col min="9" max="9" width="18.375" style="5" customWidth="1"/>
    <col min="10" max="10" width="3.625" style="5" customWidth="1"/>
    <col min="11" max="11" width="18.375" style="5" customWidth="1"/>
    <col min="12" max="13" width="12" style="5" customWidth="1"/>
    <col min="14" max="16384" width="9" style="5"/>
  </cols>
  <sheetData>
    <row r="1" spans="1:13" ht="24" x14ac:dyDescent="0.15">
      <c r="A1" s="354" t="s">
        <v>289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275"/>
    </row>
    <row r="2" spans="1:13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 x14ac:dyDescent="0.15">
      <c r="A3" s="355" t="s">
        <v>162</v>
      </c>
      <c r="B3" s="356"/>
      <c r="C3" s="311"/>
      <c r="D3" s="312"/>
      <c r="E3" s="312"/>
      <c r="F3" s="313"/>
      <c r="G3" s="298" t="s">
        <v>47</v>
      </c>
      <c r="H3" s="308"/>
      <c r="I3" s="308"/>
      <c r="J3" s="308"/>
      <c r="K3" s="308"/>
      <c r="L3" s="308"/>
      <c r="M3" s="308"/>
    </row>
    <row r="4" spans="1:13" ht="21" customHeight="1" x14ac:dyDescent="0.15">
      <c r="A4" s="357" t="s">
        <v>48</v>
      </c>
      <c r="B4" s="357"/>
      <c r="C4" s="520"/>
      <c r="D4" s="521"/>
      <c r="E4" s="521"/>
      <c r="F4" s="521"/>
      <c r="G4" s="521"/>
      <c r="H4" s="521"/>
      <c r="I4" s="521"/>
      <c r="J4" s="521"/>
      <c r="K4" s="521"/>
      <c r="L4" s="521"/>
      <c r="M4" s="522"/>
    </row>
    <row r="5" spans="1:13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15">
      <c r="A6" s="358" t="s">
        <v>44</v>
      </c>
      <c r="B6" s="359"/>
      <c r="C6" s="360" t="s">
        <v>18</v>
      </c>
      <c r="D6" s="357" t="s">
        <v>154</v>
      </c>
      <c r="E6" s="357"/>
      <c r="F6" s="357"/>
      <c r="G6" s="357"/>
      <c r="H6" s="357"/>
      <c r="I6" s="357"/>
      <c r="J6" s="357"/>
      <c r="K6" s="357"/>
      <c r="L6" s="357"/>
      <c r="M6" s="357" t="s">
        <v>373</v>
      </c>
    </row>
    <row r="7" spans="1:13" ht="19.5" customHeight="1" x14ac:dyDescent="0.15">
      <c r="A7" s="351"/>
      <c r="B7" s="349"/>
      <c r="C7" s="361"/>
      <c r="D7" s="351" t="s">
        <v>19</v>
      </c>
      <c r="E7" s="349"/>
      <c r="F7" s="351" t="s">
        <v>20</v>
      </c>
      <c r="G7" s="349"/>
      <c r="H7" s="532" t="s">
        <v>377</v>
      </c>
      <c r="I7" s="533"/>
      <c r="J7" s="351" t="s">
        <v>173</v>
      </c>
      <c r="K7" s="349"/>
      <c r="L7" s="349" t="s">
        <v>49</v>
      </c>
      <c r="M7" s="357"/>
    </row>
    <row r="8" spans="1:13" ht="19.5" customHeight="1" x14ac:dyDescent="0.15">
      <c r="A8" s="351"/>
      <c r="B8" s="349"/>
      <c r="C8" s="361"/>
      <c r="D8" s="351" t="s">
        <v>50</v>
      </c>
      <c r="E8" s="349"/>
      <c r="F8" s="351" t="s">
        <v>51</v>
      </c>
      <c r="G8" s="523"/>
      <c r="H8" s="534"/>
      <c r="I8" s="535"/>
      <c r="J8" s="523" t="s">
        <v>174</v>
      </c>
      <c r="K8" s="349"/>
      <c r="L8" s="524"/>
      <c r="M8" s="357"/>
    </row>
    <row r="9" spans="1:13" ht="21" customHeight="1" x14ac:dyDescent="0.15">
      <c r="A9" s="518" t="s">
        <v>280</v>
      </c>
      <c r="B9" s="519" t="s">
        <v>75</v>
      </c>
      <c r="C9" s="518">
        <v>3</v>
      </c>
      <c r="D9" s="322"/>
      <c r="E9" s="518" t="s">
        <v>76</v>
      </c>
      <c r="F9" s="322"/>
      <c r="G9" s="518" t="s">
        <v>17</v>
      </c>
      <c r="H9" s="326"/>
      <c r="I9" s="536" t="s">
        <v>180</v>
      </c>
      <c r="J9" s="322"/>
      <c r="K9" s="537" t="s">
        <v>181</v>
      </c>
      <c r="L9" s="538" t="str">
        <f>IF(D9="○",C9*1,IF(F9="○",C9*3,IF(H9="○",C9*5,IF(J9="○",C9*8,""))))</f>
        <v/>
      </c>
      <c r="M9" s="530"/>
    </row>
    <row r="10" spans="1:13" ht="21" customHeight="1" x14ac:dyDescent="0.15">
      <c r="A10" s="518"/>
      <c r="B10" s="519"/>
      <c r="C10" s="518"/>
      <c r="D10" s="322"/>
      <c r="E10" s="518"/>
      <c r="F10" s="322"/>
      <c r="G10" s="518"/>
      <c r="H10" s="322"/>
      <c r="I10" s="537"/>
      <c r="J10" s="322"/>
      <c r="K10" s="537"/>
      <c r="L10" s="538"/>
      <c r="M10" s="531"/>
    </row>
    <row r="11" spans="1:13" ht="42" customHeight="1" x14ac:dyDescent="0.15">
      <c r="A11" s="8" t="s">
        <v>281</v>
      </c>
      <c r="B11" s="197" t="s">
        <v>182</v>
      </c>
      <c r="C11" s="8">
        <v>2</v>
      </c>
      <c r="D11" s="192"/>
      <c r="E11" s="8" t="s">
        <v>83</v>
      </c>
      <c r="F11" s="192"/>
      <c r="G11" s="8" t="s">
        <v>84</v>
      </c>
      <c r="H11" s="192"/>
      <c r="I11" s="8" t="s">
        <v>183</v>
      </c>
      <c r="J11" s="192"/>
      <c r="K11" s="8" t="s">
        <v>249</v>
      </c>
      <c r="L11" s="50" t="str">
        <f>IF(D11="○",C11*1,IF(F11="○",C11*3,IF(H11="○",C11*5,IF(J11="○",C11*8,""))))</f>
        <v/>
      </c>
      <c r="M11" s="50"/>
    </row>
    <row r="12" spans="1:13" ht="21" customHeight="1" x14ac:dyDescent="0.15">
      <c r="A12" s="323" t="s">
        <v>282</v>
      </c>
      <c r="B12" s="528" t="s">
        <v>366</v>
      </c>
      <c r="C12" s="323">
        <v>3</v>
      </c>
      <c r="D12" s="322"/>
      <c r="E12" s="527">
        <v>1</v>
      </c>
      <c r="F12" s="323" t="s">
        <v>6</v>
      </c>
      <c r="G12" s="525" t="s">
        <v>199</v>
      </c>
      <c r="H12" s="318"/>
      <c r="I12" s="318"/>
      <c r="J12" s="318"/>
      <c r="K12" s="318"/>
      <c r="L12" s="526">
        <f>C12*E12</f>
        <v>3</v>
      </c>
      <c r="M12" s="530"/>
    </row>
    <row r="13" spans="1:13" ht="21" customHeight="1" x14ac:dyDescent="0.15">
      <c r="A13" s="323"/>
      <c r="B13" s="529"/>
      <c r="C13" s="323"/>
      <c r="D13" s="322"/>
      <c r="E13" s="527"/>
      <c r="F13" s="323"/>
      <c r="G13" s="525"/>
      <c r="H13" s="319"/>
      <c r="I13" s="319"/>
      <c r="J13" s="319"/>
      <c r="K13" s="319"/>
      <c r="L13" s="526"/>
      <c r="M13" s="531"/>
    </row>
    <row r="14" spans="1:13" ht="21" customHeight="1" x14ac:dyDescent="0.15">
      <c r="A14" s="323" t="s">
        <v>283</v>
      </c>
      <c r="B14" s="528" t="s">
        <v>367</v>
      </c>
      <c r="C14" s="323">
        <v>2</v>
      </c>
      <c r="D14" s="322"/>
      <c r="E14" s="527">
        <v>0</v>
      </c>
      <c r="F14" s="323" t="s">
        <v>6</v>
      </c>
      <c r="G14" s="525" t="s">
        <v>199</v>
      </c>
      <c r="H14" s="331"/>
      <c r="I14" s="331"/>
      <c r="J14" s="331"/>
      <c r="K14" s="331"/>
      <c r="L14" s="526">
        <v>0</v>
      </c>
      <c r="M14" s="530"/>
    </row>
    <row r="15" spans="1:13" ht="21" customHeight="1" x14ac:dyDescent="0.15">
      <c r="A15" s="323"/>
      <c r="B15" s="529"/>
      <c r="C15" s="323"/>
      <c r="D15" s="322"/>
      <c r="E15" s="527"/>
      <c r="F15" s="323"/>
      <c r="G15" s="525"/>
      <c r="H15" s="332"/>
      <c r="I15" s="332"/>
      <c r="J15" s="332"/>
      <c r="K15" s="332"/>
      <c r="L15" s="526"/>
      <c r="M15" s="531"/>
    </row>
    <row r="16" spans="1:13" ht="42" customHeight="1" x14ac:dyDescent="0.15">
      <c r="A16" s="8" t="s">
        <v>284</v>
      </c>
      <c r="B16" s="197" t="s">
        <v>198</v>
      </c>
      <c r="C16" s="8">
        <v>2</v>
      </c>
      <c r="D16" s="192"/>
      <c r="E16" s="201">
        <v>0</v>
      </c>
      <c r="F16" s="8" t="s">
        <v>6</v>
      </c>
      <c r="G16" s="198" t="s">
        <v>199</v>
      </c>
      <c r="H16" s="8"/>
      <c r="I16" s="198"/>
      <c r="J16" s="198"/>
      <c r="K16" s="198"/>
      <c r="L16" s="202">
        <v>0</v>
      </c>
      <c r="M16" s="278"/>
    </row>
    <row r="17" spans="1:13" ht="42" customHeight="1" x14ac:dyDescent="0.15">
      <c r="A17" s="8" t="s">
        <v>285</v>
      </c>
      <c r="B17" s="9" t="s">
        <v>94</v>
      </c>
      <c r="C17" s="8">
        <v>5</v>
      </c>
      <c r="D17" s="192"/>
      <c r="E17" s="201">
        <v>0</v>
      </c>
      <c r="F17" s="8" t="s">
        <v>6</v>
      </c>
      <c r="G17" s="200" t="s">
        <v>199</v>
      </c>
      <c r="H17" s="8"/>
      <c r="I17" s="200"/>
      <c r="J17" s="200"/>
      <c r="K17" s="200"/>
      <c r="L17" s="50">
        <f>C17*E17</f>
        <v>0</v>
      </c>
      <c r="M17" s="50"/>
    </row>
    <row r="18" spans="1:13" ht="42" customHeight="1" x14ac:dyDescent="0.15">
      <c r="A18" s="8" t="s">
        <v>286</v>
      </c>
      <c r="B18" s="9" t="s">
        <v>228</v>
      </c>
      <c r="C18" s="8">
        <v>2</v>
      </c>
      <c r="D18" s="192"/>
      <c r="E18" s="201">
        <v>0</v>
      </c>
      <c r="F18" s="145" t="s">
        <v>6</v>
      </c>
      <c r="G18" s="203" t="s">
        <v>199</v>
      </c>
      <c r="H18" s="145"/>
      <c r="I18" s="204"/>
      <c r="J18" s="145"/>
      <c r="K18" s="199"/>
      <c r="L18" s="50">
        <f>C18*E18</f>
        <v>0</v>
      </c>
      <c r="M18" s="50"/>
    </row>
    <row r="19" spans="1:13" ht="42" customHeight="1" x14ac:dyDescent="0.15">
      <c r="A19" s="8" t="s">
        <v>287</v>
      </c>
      <c r="B19" s="9" t="s">
        <v>229</v>
      </c>
      <c r="C19" s="8">
        <v>2</v>
      </c>
      <c r="D19" s="192"/>
      <c r="E19" s="8" t="s">
        <v>231</v>
      </c>
      <c r="F19" s="192"/>
      <c r="G19" s="163" t="s">
        <v>232</v>
      </c>
      <c r="H19" s="192"/>
      <c r="I19" s="163" t="s">
        <v>233</v>
      </c>
      <c r="J19" s="164"/>
      <c r="K19" s="8" t="s">
        <v>234</v>
      </c>
      <c r="L19" s="202" t="str">
        <f>IF(D19="○",C19*1,IF(F19="○",C19*3,IF(H19="○",C19*5,IF(J19="○",C19*8,""))))</f>
        <v/>
      </c>
      <c r="M19" s="278"/>
    </row>
    <row r="20" spans="1:13" ht="42" customHeight="1" x14ac:dyDescent="0.15">
      <c r="A20" s="8" t="s">
        <v>288</v>
      </c>
      <c r="B20" s="9" t="s">
        <v>257</v>
      </c>
      <c r="C20" s="8">
        <v>2</v>
      </c>
      <c r="D20" s="192"/>
      <c r="E20" s="8" t="s">
        <v>258</v>
      </c>
      <c r="F20" s="192"/>
      <c r="G20" s="163" t="s">
        <v>259</v>
      </c>
      <c r="H20" s="192"/>
      <c r="I20" s="163" t="s">
        <v>260</v>
      </c>
      <c r="J20" s="164"/>
      <c r="K20" s="8" t="s">
        <v>261</v>
      </c>
      <c r="L20" s="202" t="str">
        <f>IF(D20="○",C20*1,IF(F20="○",C20*3,IF(H20="○",C20*5,IF(J20="○",C20*8,""))))</f>
        <v/>
      </c>
      <c r="M20" s="278"/>
    </row>
    <row r="21" spans="1:13" ht="18" customHeight="1" x14ac:dyDescent="0.15">
      <c r="A21" s="193"/>
      <c r="B21" s="194"/>
      <c r="C21" s="162"/>
      <c r="D21" s="162"/>
      <c r="E21" s="161"/>
      <c r="F21" s="162"/>
      <c r="G21" s="162"/>
      <c r="H21" s="162"/>
      <c r="I21" s="162"/>
      <c r="J21" s="162"/>
      <c r="K21" s="195" t="s">
        <v>243</v>
      </c>
      <c r="L21" s="196">
        <f>SUM(L9:L20)</f>
        <v>3</v>
      </c>
      <c r="M21" s="296"/>
    </row>
    <row r="22" spans="1:13" ht="18" customHeight="1" x14ac:dyDescent="0.15">
      <c r="A22" s="77" t="s">
        <v>215</v>
      </c>
      <c r="B22" s="68"/>
      <c r="C22" s="309">
        <f>L21</f>
        <v>3</v>
      </c>
      <c r="D22" s="309"/>
      <c r="E22" s="87" t="s">
        <v>157</v>
      </c>
      <c r="F22" s="87"/>
      <c r="G22" s="310">
        <v>1</v>
      </c>
      <c r="H22" s="310"/>
      <c r="I22" s="88" t="s">
        <v>156</v>
      </c>
      <c r="J22" s="88"/>
      <c r="K22" s="88"/>
      <c r="L22" s="89">
        <f>C22*7000*G22</f>
        <v>21000</v>
      </c>
      <c r="M22" s="297"/>
    </row>
    <row r="23" spans="1:13" ht="18" customHeight="1" x14ac:dyDescent="0.15">
      <c r="A23" s="20"/>
      <c r="B23" s="43"/>
      <c r="C23" s="22"/>
      <c r="D23" s="22"/>
      <c r="E23" s="22"/>
      <c r="F23" s="22"/>
      <c r="G23" s="21"/>
      <c r="H23" s="21"/>
      <c r="I23" s="23"/>
      <c r="J23" s="23"/>
      <c r="K23" s="23"/>
      <c r="L23" s="44"/>
      <c r="M23" s="44"/>
    </row>
    <row r="24" spans="1:13" ht="18" customHeight="1" x14ac:dyDescent="0.15">
      <c r="A24" s="44"/>
      <c r="B24" s="45"/>
      <c r="C24" s="22"/>
      <c r="D24" s="22"/>
      <c r="E24" s="22"/>
      <c r="F24" s="22"/>
      <c r="G24" s="21"/>
      <c r="H24" s="21"/>
      <c r="I24" s="22"/>
      <c r="J24" s="22"/>
      <c r="K24" s="22"/>
      <c r="L24" s="44"/>
      <c r="M24" s="44"/>
    </row>
    <row r="25" spans="1:13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</sheetData>
  <sheetProtection selectLockedCells="1"/>
  <protectedRanges>
    <protectedRange sqref="A3:A4 K9 K11:M11 L9:M10 E21:M21 E9:J10 E12:M20 E11:G11 I11" name="治験依頼者入力箇所"/>
  </protectedRanges>
  <mergeCells count="59">
    <mergeCell ref="M6:M8"/>
    <mergeCell ref="M14:M15"/>
    <mergeCell ref="M12:M13"/>
    <mergeCell ref="M9:M10"/>
    <mergeCell ref="H7:I8"/>
    <mergeCell ref="I9:I10"/>
    <mergeCell ref="J9:J10"/>
    <mergeCell ref="K9:K10"/>
    <mergeCell ref="L9:L10"/>
    <mergeCell ref="K14:K15"/>
    <mergeCell ref="J14:J15"/>
    <mergeCell ref="H14:H15"/>
    <mergeCell ref="I14:I15"/>
    <mergeCell ref="J12:J13"/>
    <mergeCell ref="K12:K13"/>
    <mergeCell ref="I12:I13"/>
    <mergeCell ref="L12:L13"/>
    <mergeCell ref="A14:A15"/>
    <mergeCell ref="C14:C15"/>
    <mergeCell ref="D14:D15"/>
    <mergeCell ref="E14:E15"/>
    <mergeCell ref="F14:F15"/>
    <mergeCell ref="G14:G15"/>
    <mergeCell ref="L14:L15"/>
    <mergeCell ref="A12:A13"/>
    <mergeCell ref="C12:C13"/>
    <mergeCell ref="D12:D13"/>
    <mergeCell ref="E12:E13"/>
    <mergeCell ref="F12:F13"/>
    <mergeCell ref="B12:B13"/>
    <mergeCell ref="B14:B15"/>
    <mergeCell ref="H12:H13"/>
    <mergeCell ref="C22:D22"/>
    <mergeCell ref="G22:H22"/>
    <mergeCell ref="G12:G13"/>
    <mergeCell ref="F9:F10"/>
    <mergeCell ref="G9:G10"/>
    <mergeCell ref="H9:H10"/>
    <mergeCell ref="L7:L8"/>
    <mergeCell ref="D8:E8"/>
    <mergeCell ref="F8:G8"/>
    <mergeCell ref="D9:D10"/>
    <mergeCell ref="E9:E10"/>
    <mergeCell ref="A9:A10"/>
    <mergeCell ref="B9:B10"/>
    <mergeCell ref="C9:C10"/>
    <mergeCell ref="A1:L1"/>
    <mergeCell ref="A3:B3"/>
    <mergeCell ref="C3:F3"/>
    <mergeCell ref="A4:B4"/>
    <mergeCell ref="C4:M4"/>
    <mergeCell ref="H3:M3"/>
    <mergeCell ref="J8:K8"/>
    <mergeCell ref="A6:B8"/>
    <mergeCell ref="C6:C8"/>
    <mergeCell ref="D6:L6"/>
    <mergeCell ref="D7:E7"/>
    <mergeCell ref="F7:G7"/>
    <mergeCell ref="J7:K7"/>
  </mergeCells>
  <phoneticPr fontId="3"/>
  <dataValidations disablePrompts="1" count="1">
    <dataValidation type="list" allowBlank="1" showInputMessage="1" showErrorMessage="1" sqref="F19:F20 H19:H20 J19:J20 F9:F11 J9:J12 H9:H12 D9:D21" xr:uid="{00000000-0002-0000-0600-000000000000}">
      <formula1>"○"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7" orientation="portrait" r:id="rId1"/>
  <headerFooter>
    <oddHeader>&amp;R別紙１-2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W44"/>
  <sheetViews>
    <sheetView view="pageBreakPreview" topLeftCell="A22" zoomScale="115" zoomScaleNormal="100" zoomScaleSheetLayoutView="115" workbookViewId="0">
      <selection activeCell="AB27" sqref="AB27:AC27"/>
    </sheetView>
  </sheetViews>
  <sheetFormatPr defaultColWidth="2.375" defaultRowHeight="21" customHeight="1" x14ac:dyDescent="0.15"/>
  <cols>
    <col min="1" max="4" width="2.125" style="5" customWidth="1"/>
    <col min="5" max="25" width="2.375" style="5" customWidth="1"/>
    <col min="26" max="26" width="2.25" style="5" customWidth="1"/>
    <col min="27" max="27" width="2.75" style="5" customWidth="1"/>
    <col min="28" max="28" width="2.625" style="5" customWidth="1"/>
    <col min="29" max="30" width="2.5" style="5" customWidth="1"/>
    <col min="31" max="32" width="2.375" style="5" customWidth="1"/>
    <col min="33" max="33" width="2.625" style="5" customWidth="1"/>
    <col min="34" max="34" width="2.5" style="5" customWidth="1"/>
    <col min="35" max="35" width="2.625" style="5" customWidth="1"/>
    <col min="36" max="37" width="2.375" style="5" customWidth="1"/>
    <col min="38" max="38" width="2.25" style="5" customWidth="1"/>
    <col min="39" max="43" width="2.375" style="5" customWidth="1"/>
    <col min="44" max="44" width="2.25" style="5" customWidth="1"/>
    <col min="45" max="46" width="2.125" style="5" customWidth="1"/>
    <col min="47" max="48" width="2.25" style="5" customWidth="1"/>
    <col min="49" max="49" width="10.125" style="270" bestFit="1" customWidth="1"/>
    <col min="50" max="16384" width="2.375" style="5"/>
  </cols>
  <sheetData>
    <row r="1" spans="1:49" s="25" customFormat="1" ht="15" customHeight="1" thickBot="1" x14ac:dyDescent="0.2">
      <c r="A1" s="25" t="s">
        <v>164</v>
      </c>
      <c r="E1" s="180"/>
      <c r="F1" s="180"/>
      <c r="H1" s="25" t="s">
        <v>165</v>
      </c>
      <c r="AC1" s="434" t="s">
        <v>0</v>
      </c>
      <c r="AD1" s="435"/>
      <c r="AE1" s="435"/>
      <c r="AF1" s="436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250"/>
      <c r="AU1" s="250"/>
      <c r="AV1" s="251"/>
      <c r="AW1" s="265"/>
    </row>
    <row r="2" spans="1:49" s="25" customFormat="1" ht="15" customHeight="1" x14ac:dyDescent="0.15">
      <c r="A2" s="455" t="s">
        <v>163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AC2" s="438" t="s">
        <v>1</v>
      </c>
      <c r="AD2" s="439"/>
      <c r="AE2" s="439"/>
      <c r="AF2" s="440"/>
      <c r="AG2" s="181" t="s">
        <v>159</v>
      </c>
      <c r="AH2" s="182" t="s">
        <v>169</v>
      </c>
      <c r="AI2" s="182"/>
      <c r="AJ2" s="182"/>
      <c r="AK2" s="182" t="s">
        <v>159</v>
      </c>
      <c r="AL2" s="182" t="s">
        <v>166</v>
      </c>
      <c r="AM2" s="182"/>
      <c r="AN2" s="182"/>
      <c r="AO2" s="182"/>
      <c r="AP2" s="182"/>
      <c r="AQ2" s="182"/>
      <c r="AR2" s="182"/>
      <c r="AS2" s="182"/>
      <c r="AT2" s="252"/>
      <c r="AU2" s="252"/>
      <c r="AV2" s="253"/>
      <c r="AW2" s="265"/>
    </row>
    <row r="3" spans="1:49" s="25" customFormat="1" ht="15" customHeight="1" thickBot="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AC3" s="441"/>
      <c r="AD3" s="442"/>
      <c r="AE3" s="442"/>
      <c r="AF3" s="443"/>
      <c r="AG3" s="249" t="s">
        <v>159</v>
      </c>
      <c r="AH3" s="249" t="s">
        <v>170</v>
      </c>
      <c r="AI3" s="249"/>
      <c r="AJ3" s="249"/>
      <c r="AK3" s="249" t="s">
        <v>159</v>
      </c>
      <c r="AL3" s="249" t="s">
        <v>386</v>
      </c>
      <c r="AM3" s="249"/>
      <c r="AN3" s="249"/>
      <c r="AO3" s="249"/>
      <c r="AP3" s="249"/>
      <c r="AQ3" s="281"/>
      <c r="AR3" s="281"/>
      <c r="AS3" s="281"/>
      <c r="AT3" s="281"/>
      <c r="AU3" s="281"/>
      <c r="AV3" s="282"/>
      <c r="AW3" s="265"/>
    </row>
    <row r="4" spans="1:49" s="25" customFormat="1" ht="21" customHeight="1" x14ac:dyDescent="0.15">
      <c r="AF4" s="183" t="s">
        <v>335</v>
      </c>
      <c r="AG4" s="184"/>
      <c r="AH4" s="420"/>
      <c r="AI4" s="420"/>
      <c r="AJ4" s="420"/>
      <c r="AK4" s="420"/>
      <c r="AL4" s="420" t="s">
        <v>10</v>
      </c>
      <c r="AM4" s="420"/>
      <c r="AN4" s="420"/>
      <c r="AO4" s="420"/>
      <c r="AP4" s="420"/>
      <c r="AQ4" s="420" t="s">
        <v>11</v>
      </c>
      <c r="AR4" s="420"/>
      <c r="AS4" s="420"/>
      <c r="AT4" s="420"/>
      <c r="AU4" s="420"/>
      <c r="AV4" s="262" t="s">
        <v>336</v>
      </c>
      <c r="AW4" s="265"/>
    </row>
    <row r="5" spans="1:49" s="25" customFormat="1" ht="28.35" customHeight="1" x14ac:dyDescent="0.15">
      <c r="B5" s="26"/>
      <c r="C5" s="26"/>
      <c r="D5" s="26"/>
      <c r="E5" s="26"/>
      <c r="F5" s="26"/>
      <c r="G5" s="26"/>
      <c r="H5" s="26"/>
      <c r="K5" s="26"/>
      <c r="AP5" s="27"/>
      <c r="AQ5" s="27"/>
      <c r="AR5" s="26"/>
      <c r="AS5" s="26"/>
      <c r="AT5" s="26"/>
      <c r="AU5" s="26"/>
      <c r="AV5" s="26"/>
      <c r="AW5" s="265"/>
    </row>
    <row r="6" spans="1:49" s="25" customFormat="1" ht="28.35" customHeight="1" x14ac:dyDescent="0.15">
      <c r="L6" s="28" t="s">
        <v>104</v>
      </c>
      <c r="N6" s="26"/>
      <c r="O6" s="26"/>
      <c r="P6" s="26"/>
      <c r="Q6" s="26"/>
      <c r="S6" s="26"/>
      <c r="T6" s="26"/>
      <c r="U6" s="26"/>
      <c r="V6" s="26"/>
      <c r="W6" s="26"/>
      <c r="AD6" s="27" t="s">
        <v>337</v>
      </c>
      <c r="AE6" s="190" t="s">
        <v>338</v>
      </c>
      <c r="AF6" s="186" t="s">
        <v>339</v>
      </c>
      <c r="AG6" s="187"/>
      <c r="AH6" s="187"/>
      <c r="AI6" s="187"/>
      <c r="AJ6" s="191" t="s">
        <v>338</v>
      </c>
      <c r="AK6" s="189" t="s">
        <v>340</v>
      </c>
      <c r="AL6" s="188"/>
      <c r="AM6" s="188"/>
      <c r="AN6" s="187"/>
      <c r="AO6" s="27" t="s">
        <v>341</v>
      </c>
      <c r="AW6" s="265"/>
    </row>
    <row r="7" spans="1:49" s="25" customFormat="1" ht="28.35" customHeight="1" x14ac:dyDescent="0.15">
      <c r="A7" s="29"/>
      <c r="L7" s="29" t="s">
        <v>342</v>
      </c>
      <c r="AW7" s="265"/>
    </row>
    <row r="8" spans="1:49" s="25" customFormat="1" ht="21.75" customHeight="1" x14ac:dyDescent="0.15">
      <c r="A8" s="30" t="s">
        <v>343</v>
      </c>
      <c r="J8" s="456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W8" s="265"/>
    </row>
    <row r="9" spans="1:49" s="25" customFormat="1" ht="21.75" customHeight="1" x14ac:dyDescent="0.15">
      <c r="A9" s="30" t="s">
        <v>172</v>
      </c>
      <c r="F9" s="31"/>
      <c r="J9" s="176" t="s">
        <v>344</v>
      </c>
      <c r="K9" s="176"/>
      <c r="L9" s="421" t="s">
        <v>303</v>
      </c>
      <c r="M9" s="423"/>
      <c r="N9" s="423"/>
      <c r="O9" s="423"/>
      <c r="P9" s="423"/>
      <c r="Q9" s="423"/>
      <c r="R9" s="423"/>
      <c r="S9" s="460" t="s">
        <v>345</v>
      </c>
      <c r="T9" s="460"/>
      <c r="U9" s="461"/>
      <c r="V9" s="461"/>
      <c r="W9" s="421"/>
      <c r="X9" s="422"/>
      <c r="Y9" s="422"/>
      <c r="Z9" s="422"/>
      <c r="AA9" s="422"/>
      <c r="AB9" s="422"/>
      <c r="AC9" s="423"/>
      <c r="AD9" s="177"/>
      <c r="AE9" s="177"/>
      <c r="AF9" s="177"/>
      <c r="AG9" s="178"/>
      <c r="AH9" s="178"/>
      <c r="AI9" s="178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W9" s="265"/>
    </row>
    <row r="10" spans="1:49" s="25" customFormat="1" ht="21.75" customHeight="1" x14ac:dyDescent="0.15">
      <c r="A10" s="30" t="s">
        <v>346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266"/>
      <c r="AC10" s="266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W10" s="265"/>
    </row>
    <row r="11" spans="1:49" s="25" customFormat="1" ht="21" customHeight="1" x14ac:dyDescent="0.15"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W11" s="265"/>
    </row>
    <row r="12" spans="1:49" s="25" customFormat="1" ht="21" customHeight="1" x14ac:dyDescent="0.15">
      <c r="A12" s="30" t="s">
        <v>266</v>
      </c>
      <c r="AW12" s="265"/>
    </row>
    <row r="13" spans="1:49" s="25" customFormat="1" ht="32.25" customHeight="1" x14ac:dyDescent="0.15">
      <c r="A13" s="397" t="s">
        <v>2</v>
      </c>
      <c r="B13" s="398"/>
      <c r="C13" s="398"/>
      <c r="D13" s="399"/>
      <c r="E13" s="397" t="s">
        <v>347</v>
      </c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9"/>
      <c r="W13" s="397" t="s">
        <v>3</v>
      </c>
      <c r="X13" s="398"/>
      <c r="Y13" s="398"/>
      <c r="Z13" s="398"/>
      <c r="AA13" s="398"/>
      <c r="AB13" s="397" t="s">
        <v>348</v>
      </c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9"/>
      <c r="AW13" s="265"/>
    </row>
    <row r="14" spans="1:49" s="25" customFormat="1" ht="32.25" customHeight="1" x14ac:dyDescent="0.15">
      <c r="A14" s="401" t="s">
        <v>5</v>
      </c>
      <c r="B14" s="401"/>
      <c r="C14" s="401" t="s">
        <v>264</v>
      </c>
      <c r="D14" s="401"/>
      <c r="E14" s="403" t="s">
        <v>349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10"/>
      <c r="W14" s="488"/>
      <c r="X14" s="489"/>
      <c r="Y14" s="489"/>
      <c r="Z14" s="489"/>
      <c r="AA14" s="489"/>
      <c r="AB14" s="450">
        <v>150000</v>
      </c>
      <c r="AC14" s="451"/>
      <c r="AD14" s="451"/>
      <c r="AE14" s="451"/>
      <c r="AF14" s="33" t="s">
        <v>350</v>
      </c>
      <c r="AG14" s="33"/>
      <c r="AH14" s="54" t="s">
        <v>195</v>
      </c>
      <c r="AI14" s="54"/>
      <c r="AJ14" s="269"/>
      <c r="AK14" s="269"/>
      <c r="AL14" s="465" t="s">
        <v>246</v>
      </c>
      <c r="AM14" s="465"/>
      <c r="AN14" s="465"/>
      <c r="AO14" s="465"/>
      <c r="AP14" s="465"/>
      <c r="AQ14" s="465"/>
      <c r="AR14" s="465"/>
      <c r="AS14" s="465"/>
      <c r="AT14" s="465"/>
      <c r="AU14" s="465"/>
      <c r="AV14" s="466"/>
      <c r="AW14" s="131"/>
    </row>
    <row r="15" spans="1:49" s="25" customFormat="1" ht="32.25" customHeight="1" x14ac:dyDescent="0.15">
      <c r="A15" s="401"/>
      <c r="B15" s="401"/>
      <c r="C15" s="401"/>
      <c r="D15" s="401"/>
      <c r="E15" s="403" t="s">
        <v>222</v>
      </c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10"/>
      <c r="W15" s="475"/>
      <c r="X15" s="476"/>
      <c r="Y15" s="476"/>
      <c r="Z15" s="476"/>
      <c r="AA15" s="477"/>
      <c r="AB15" s="450">
        <v>90000</v>
      </c>
      <c r="AC15" s="451"/>
      <c r="AD15" s="451"/>
      <c r="AE15" s="451"/>
      <c r="AF15" s="472" t="s">
        <v>350</v>
      </c>
      <c r="AG15" s="472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53"/>
      <c r="AW15" s="265"/>
    </row>
    <row r="16" spans="1:49" s="25" customFormat="1" ht="32.25" customHeight="1" x14ac:dyDescent="0.15">
      <c r="A16" s="401"/>
      <c r="B16" s="401"/>
      <c r="C16" s="401"/>
      <c r="D16" s="401"/>
      <c r="E16" s="444" t="s">
        <v>273</v>
      </c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6"/>
      <c r="W16" s="488"/>
      <c r="X16" s="489"/>
      <c r="Y16" s="489"/>
      <c r="Z16" s="489"/>
      <c r="AA16" s="489"/>
      <c r="AB16" s="467">
        <f>[2]治験薬ポイント算出表!G24</f>
        <v>0</v>
      </c>
      <c r="AC16" s="468"/>
      <c r="AD16" s="453" t="s">
        <v>351</v>
      </c>
      <c r="AE16" s="453"/>
      <c r="AF16" s="453"/>
      <c r="AG16" s="453"/>
      <c r="AH16" s="400">
        <v>1000</v>
      </c>
      <c r="AI16" s="400"/>
      <c r="AJ16" s="400"/>
      <c r="AK16" s="264" t="s">
        <v>197</v>
      </c>
      <c r="AL16" s="400" t="s">
        <v>352</v>
      </c>
      <c r="AM16" s="400"/>
      <c r="AN16" s="473"/>
      <c r="AO16" s="473"/>
      <c r="AP16" s="453" t="s">
        <v>45</v>
      </c>
      <c r="AQ16" s="453"/>
      <c r="AR16" s="453"/>
      <c r="AS16" s="83"/>
      <c r="AT16" s="83"/>
      <c r="AU16" s="83"/>
      <c r="AV16" s="84"/>
      <c r="AW16" s="265"/>
    </row>
    <row r="17" spans="1:49" s="25" customFormat="1" ht="32.25" customHeight="1" x14ac:dyDescent="0.15">
      <c r="A17" s="401"/>
      <c r="B17" s="401"/>
      <c r="C17" s="401" t="s">
        <v>265</v>
      </c>
      <c r="D17" s="401"/>
      <c r="E17" s="444" t="s">
        <v>262</v>
      </c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6"/>
      <c r="W17" s="479"/>
      <c r="X17" s="480"/>
      <c r="Y17" s="480"/>
      <c r="Z17" s="480"/>
      <c r="AA17" s="481"/>
      <c r="AB17" s="452" t="s">
        <v>196</v>
      </c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4"/>
      <c r="AW17" s="265"/>
    </row>
    <row r="18" spans="1:49" s="25" customFormat="1" ht="32.25" customHeight="1" x14ac:dyDescent="0.15">
      <c r="A18" s="401"/>
      <c r="B18" s="401"/>
      <c r="C18" s="401"/>
      <c r="D18" s="401"/>
      <c r="E18" s="444" t="s">
        <v>263</v>
      </c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6"/>
      <c r="W18" s="479"/>
      <c r="X18" s="480"/>
      <c r="Y18" s="480"/>
      <c r="Z18" s="480"/>
      <c r="AA18" s="481"/>
      <c r="AB18" s="452" t="s">
        <v>353</v>
      </c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4"/>
      <c r="AW18" s="265"/>
    </row>
    <row r="19" spans="1:49" s="25" customFormat="1" ht="32.25" customHeight="1" x14ac:dyDescent="0.15">
      <c r="A19" s="401"/>
      <c r="B19" s="401"/>
      <c r="C19" s="401"/>
      <c r="D19" s="401"/>
      <c r="E19" s="403" t="s">
        <v>379</v>
      </c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10"/>
      <c r="W19" s="544"/>
      <c r="X19" s="489"/>
      <c r="Y19" s="489"/>
      <c r="Z19" s="489"/>
      <c r="AA19" s="489"/>
      <c r="AB19" s="403" t="s">
        <v>354</v>
      </c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10"/>
      <c r="AW19" s="131"/>
    </row>
    <row r="20" spans="1:49" s="25" customFormat="1" ht="32.25" customHeight="1" thickBot="1" x14ac:dyDescent="0.2">
      <c r="A20" s="401"/>
      <c r="B20" s="401"/>
      <c r="C20" s="401"/>
      <c r="D20" s="401"/>
      <c r="E20" s="403" t="s">
        <v>251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10"/>
      <c r="W20" s="545"/>
      <c r="X20" s="546"/>
      <c r="Y20" s="546"/>
      <c r="Z20" s="546"/>
      <c r="AA20" s="546"/>
      <c r="AB20" s="403" t="s">
        <v>355</v>
      </c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10"/>
      <c r="AW20" s="131"/>
    </row>
    <row r="21" spans="1:49" s="25" customFormat="1" ht="32.25" customHeight="1" thickBot="1" x14ac:dyDescent="0.2">
      <c r="A21" s="403" t="s">
        <v>252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547"/>
      <c r="X21" s="548"/>
      <c r="Y21" s="548"/>
      <c r="Z21" s="548"/>
      <c r="AA21" s="549"/>
      <c r="AB21" s="409" t="s">
        <v>356</v>
      </c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10"/>
      <c r="AW21" s="265"/>
    </row>
    <row r="22" spans="1:49" s="95" customFormat="1" ht="32.25" customHeight="1" x14ac:dyDescent="0.15">
      <c r="A22" s="444" t="s">
        <v>253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539"/>
      <c r="X22" s="540"/>
      <c r="Y22" s="540"/>
      <c r="Z22" s="540"/>
      <c r="AA22" s="541"/>
      <c r="AB22" s="444" t="s">
        <v>368</v>
      </c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6"/>
      <c r="AW22" s="306"/>
    </row>
    <row r="23" spans="1:49" s="25" customFormat="1" ht="32.25" customHeight="1" x14ac:dyDescent="0.15">
      <c r="A23" s="415" t="s">
        <v>109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542"/>
      <c r="X23" s="543"/>
      <c r="Y23" s="543"/>
      <c r="Z23" s="543"/>
      <c r="AA23" s="543"/>
      <c r="AB23" s="417" t="s">
        <v>357</v>
      </c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9"/>
      <c r="AW23" s="265"/>
    </row>
    <row r="24" spans="1:49" s="25" customFormat="1" ht="21" customHeight="1" x14ac:dyDescent="0.15">
      <c r="AQ24" s="142"/>
      <c r="AR24" s="142"/>
      <c r="AS24" s="142"/>
      <c r="AT24" s="142"/>
      <c r="AU24" s="142"/>
      <c r="AV24" s="142"/>
      <c r="AW24" s="135"/>
    </row>
    <row r="25" spans="1:49" s="25" customFormat="1" ht="21" customHeight="1" x14ac:dyDescent="0.15">
      <c r="A25" s="30" t="s">
        <v>105</v>
      </c>
      <c r="AQ25" s="143"/>
      <c r="AR25" s="143"/>
      <c r="AS25" s="143"/>
      <c r="AT25" s="143"/>
      <c r="AU25" s="143"/>
      <c r="AV25" s="143"/>
      <c r="AW25" s="135"/>
    </row>
    <row r="26" spans="1:49" s="25" customFormat="1" ht="32.25" customHeight="1" x14ac:dyDescent="0.15">
      <c r="A26" s="393" t="s">
        <v>2</v>
      </c>
      <c r="B26" s="393"/>
      <c r="C26" s="393"/>
      <c r="D26" s="393"/>
      <c r="E26" s="393" t="s">
        <v>161</v>
      </c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8" t="s">
        <v>3</v>
      </c>
      <c r="X26" s="398"/>
      <c r="Y26" s="398"/>
      <c r="Z26" s="398"/>
      <c r="AA26" s="398"/>
      <c r="AB26" s="397" t="s">
        <v>4</v>
      </c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9"/>
      <c r="AW26" s="265"/>
    </row>
    <row r="27" spans="1:49" s="25" customFormat="1" ht="32.25" customHeight="1" x14ac:dyDescent="0.15">
      <c r="A27" s="401" t="s">
        <v>5</v>
      </c>
      <c r="B27" s="401"/>
      <c r="C27" s="401" t="s">
        <v>264</v>
      </c>
      <c r="D27" s="401"/>
      <c r="E27" s="403" t="s">
        <v>274</v>
      </c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32">
        <f>AB27*AI27</f>
        <v>0</v>
      </c>
      <c r="X27" s="432"/>
      <c r="Y27" s="432"/>
      <c r="Z27" s="432"/>
      <c r="AA27" s="432"/>
      <c r="AB27" s="413">
        <f>'[2]経費算定ポイント算出表（終了が定まっていない治験)'!L21</f>
        <v>0</v>
      </c>
      <c r="AC27" s="413"/>
      <c r="AD27" s="413" t="s">
        <v>358</v>
      </c>
      <c r="AE27" s="413"/>
      <c r="AF27" s="413"/>
      <c r="AG27" s="413"/>
      <c r="AH27" s="413"/>
      <c r="AI27" s="413">
        <v>7000</v>
      </c>
      <c r="AJ27" s="413"/>
      <c r="AK27" s="413"/>
      <c r="AL27" s="414" t="s">
        <v>359</v>
      </c>
      <c r="AM27" s="414"/>
      <c r="AN27" s="431">
        <v>1</v>
      </c>
      <c r="AO27" s="431"/>
      <c r="AP27" s="431"/>
      <c r="AQ27" s="398" t="s">
        <v>45</v>
      </c>
      <c r="AR27" s="398"/>
      <c r="AS27" s="398"/>
      <c r="AT27" s="52"/>
      <c r="AU27" s="52"/>
      <c r="AV27" s="56"/>
      <c r="AW27" s="265"/>
    </row>
    <row r="28" spans="1:49" s="25" customFormat="1" ht="32.25" customHeight="1" x14ac:dyDescent="0.15">
      <c r="A28" s="401"/>
      <c r="B28" s="401"/>
      <c r="C28" s="401"/>
      <c r="D28" s="401"/>
      <c r="E28" s="403" t="s">
        <v>155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32">
        <f>AB28*AI28*AU28</f>
        <v>0</v>
      </c>
      <c r="X28" s="432"/>
      <c r="Y28" s="432"/>
      <c r="Z28" s="432"/>
      <c r="AA28" s="432"/>
      <c r="AB28" s="413">
        <f>'[2]経費算定ポイント算出表（終了が定まっていない治験)'!L21</f>
        <v>0</v>
      </c>
      <c r="AC28" s="413"/>
      <c r="AD28" s="413" t="s">
        <v>358</v>
      </c>
      <c r="AE28" s="413"/>
      <c r="AF28" s="413"/>
      <c r="AG28" s="413"/>
      <c r="AH28" s="413"/>
      <c r="AI28" s="400">
        <v>7000</v>
      </c>
      <c r="AJ28" s="400"/>
      <c r="AK28" s="400"/>
      <c r="AL28" s="400" t="s">
        <v>359</v>
      </c>
      <c r="AM28" s="400"/>
      <c r="AN28" s="400">
        <v>1</v>
      </c>
      <c r="AO28" s="400"/>
      <c r="AP28" s="400"/>
      <c r="AQ28" s="400" t="s">
        <v>45</v>
      </c>
      <c r="AR28" s="400"/>
      <c r="AS28" s="400"/>
      <c r="AT28" s="268" t="s">
        <v>359</v>
      </c>
      <c r="AU28" s="427">
        <v>0.5</v>
      </c>
      <c r="AV28" s="428"/>
      <c r="AW28" s="131"/>
    </row>
    <row r="29" spans="1:49" s="25" customFormat="1" ht="32.25" customHeight="1" x14ac:dyDescent="0.15">
      <c r="A29" s="401"/>
      <c r="B29" s="401"/>
      <c r="C29" s="401" t="s">
        <v>265</v>
      </c>
      <c r="D29" s="401"/>
      <c r="E29" s="403" t="s">
        <v>396</v>
      </c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32">
        <f>(W27+W28)*0.1</f>
        <v>0</v>
      </c>
      <c r="X29" s="432"/>
      <c r="Y29" s="432"/>
      <c r="Z29" s="432"/>
      <c r="AA29" s="432"/>
      <c r="AB29" s="409" t="s">
        <v>360</v>
      </c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10"/>
      <c r="AW29" s="131"/>
    </row>
    <row r="30" spans="1:49" s="25" customFormat="1" ht="32.25" customHeight="1" x14ac:dyDescent="0.15">
      <c r="A30" s="401"/>
      <c r="B30" s="401"/>
      <c r="C30" s="401"/>
      <c r="D30" s="401"/>
      <c r="E30" s="403" t="s">
        <v>381</v>
      </c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32">
        <f>(W27+W28)*0.3</f>
        <v>0</v>
      </c>
      <c r="X30" s="432"/>
      <c r="Y30" s="432"/>
      <c r="Z30" s="432"/>
      <c r="AA30" s="432"/>
      <c r="AB30" s="409" t="s">
        <v>361</v>
      </c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10"/>
      <c r="AW30" s="131"/>
    </row>
    <row r="31" spans="1:49" s="25" customFormat="1" ht="32.25" customHeight="1" x14ac:dyDescent="0.15">
      <c r="A31" s="402" t="s">
        <v>226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3"/>
      <c r="W31" s="492">
        <f>SUM(W27:AA30)</f>
        <v>0</v>
      </c>
      <c r="X31" s="492"/>
      <c r="Y31" s="492"/>
      <c r="Z31" s="492"/>
      <c r="AA31" s="492"/>
      <c r="AB31" s="409" t="s">
        <v>397</v>
      </c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10"/>
      <c r="AW31" s="265"/>
    </row>
    <row r="32" spans="1:49" s="25" customFormat="1" ht="20.25" customHeight="1" x14ac:dyDescent="0.1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267"/>
      <c r="X32" s="267"/>
      <c r="Y32" s="267"/>
      <c r="Z32" s="267"/>
      <c r="AA32" s="267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265"/>
    </row>
    <row r="33" spans="1:49" s="25" customFormat="1" ht="17.25" customHeight="1" x14ac:dyDescent="0.15">
      <c r="A33" s="25" t="s">
        <v>221</v>
      </c>
      <c r="W33" s="31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265"/>
    </row>
    <row r="34" spans="1:49" s="25" customFormat="1" ht="23.25" customHeight="1" x14ac:dyDescent="0.15">
      <c r="A34" s="390"/>
      <c r="B34" s="390"/>
      <c r="C34" s="390"/>
      <c r="D34" s="391" t="s">
        <v>299</v>
      </c>
      <c r="E34" s="391"/>
      <c r="F34" s="391"/>
      <c r="G34" s="391"/>
      <c r="H34" s="391"/>
      <c r="I34" s="391"/>
      <c r="J34" s="391" t="s">
        <v>300</v>
      </c>
      <c r="K34" s="391"/>
      <c r="L34" s="391"/>
      <c r="M34" s="391"/>
      <c r="N34" s="391"/>
      <c r="O34" s="391"/>
      <c r="P34" s="391" t="s">
        <v>301</v>
      </c>
      <c r="Q34" s="391"/>
      <c r="R34" s="391"/>
      <c r="S34" s="391"/>
      <c r="T34" s="391"/>
      <c r="U34" s="391"/>
      <c r="V34" s="391" t="s">
        <v>298</v>
      </c>
      <c r="W34" s="391"/>
      <c r="X34" s="391"/>
      <c r="Y34" s="391"/>
      <c r="Z34" s="391"/>
      <c r="AA34" s="391"/>
      <c r="AB34" s="271"/>
      <c r="AC34" s="550" t="s">
        <v>362</v>
      </c>
      <c r="AD34" s="550"/>
      <c r="AE34" s="550"/>
      <c r="AF34" s="550"/>
      <c r="AG34" s="550"/>
      <c r="AH34" s="550"/>
      <c r="AI34" s="550"/>
      <c r="AJ34" s="550"/>
      <c r="AK34" s="550"/>
      <c r="AN34" s="394" t="s">
        <v>295</v>
      </c>
      <c r="AO34" s="394"/>
      <c r="AP34" s="394"/>
      <c r="AQ34" s="394"/>
      <c r="AR34" s="394"/>
      <c r="AS34" s="394"/>
      <c r="AT34" s="394"/>
      <c r="AU34" s="394"/>
      <c r="AV34" s="394"/>
      <c r="AW34" s="265"/>
    </row>
    <row r="35" spans="1:49" s="25" customFormat="1" ht="17.25" customHeight="1" x14ac:dyDescent="0.15">
      <c r="A35" s="390" t="s">
        <v>297</v>
      </c>
      <c r="B35" s="390"/>
      <c r="C35" s="390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272"/>
      <c r="AC35" s="552">
        <f>W31</f>
        <v>0</v>
      </c>
      <c r="AD35" s="552"/>
      <c r="AE35" s="552"/>
      <c r="AF35" s="552"/>
      <c r="AG35" s="552"/>
      <c r="AH35" s="552"/>
      <c r="AI35" s="552"/>
      <c r="AJ35" s="552"/>
      <c r="AK35" s="552"/>
      <c r="AN35" s="393" t="s">
        <v>268</v>
      </c>
      <c r="AO35" s="393"/>
      <c r="AP35" s="393"/>
      <c r="AQ35" s="390">
        <f>SUM(D37:AH37)</f>
        <v>0</v>
      </c>
      <c r="AR35" s="390"/>
      <c r="AS35" s="390"/>
      <c r="AT35" s="390"/>
      <c r="AU35" s="390"/>
      <c r="AV35" s="390"/>
      <c r="AW35" s="265"/>
    </row>
    <row r="36" spans="1:49" s="25" customFormat="1" ht="17.25" customHeight="1" x14ac:dyDescent="0.15">
      <c r="A36" s="390" t="s">
        <v>296</v>
      </c>
      <c r="B36" s="390"/>
      <c r="C36" s="390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272"/>
      <c r="AC36" s="552"/>
      <c r="AD36" s="552"/>
      <c r="AE36" s="552"/>
      <c r="AF36" s="552"/>
      <c r="AG36" s="552"/>
      <c r="AH36" s="552"/>
      <c r="AI36" s="552"/>
      <c r="AJ36" s="552"/>
      <c r="AK36" s="552"/>
      <c r="AN36" s="392" t="s">
        <v>269</v>
      </c>
      <c r="AO36" s="392"/>
      <c r="AP36" s="392"/>
      <c r="AQ36" s="390">
        <f>INT(AQ35*0.08)</f>
        <v>0</v>
      </c>
      <c r="AR36" s="390"/>
      <c r="AS36" s="390"/>
      <c r="AT36" s="390"/>
      <c r="AU36" s="390"/>
      <c r="AV36" s="390"/>
      <c r="AW36" s="265"/>
    </row>
    <row r="37" spans="1:49" s="25" customFormat="1" ht="17.25" customHeight="1" x14ac:dyDescent="0.15">
      <c r="A37" s="390" t="s">
        <v>243</v>
      </c>
      <c r="B37" s="390"/>
      <c r="C37" s="390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272"/>
      <c r="AC37" s="552">
        <f>AC35*AC36</f>
        <v>0</v>
      </c>
      <c r="AD37" s="552"/>
      <c r="AE37" s="552"/>
      <c r="AF37" s="552"/>
      <c r="AG37" s="552"/>
      <c r="AH37" s="552"/>
      <c r="AI37" s="552"/>
      <c r="AJ37" s="552"/>
      <c r="AK37" s="552"/>
      <c r="AN37" s="392" t="s">
        <v>243</v>
      </c>
      <c r="AO37" s="392"/>
      <c r="AP37" s="392"/>
      <c r="AQ37" s="390">
        <f>SUM(AQ35:AV36)</f>
        <v>0</v>
      </c>
      <c r="AR37" s="390"/>
      <c r="AS37" s="390"/>
      <c r="AT37" s="390"/>
      <c r="AU37" s="390"/>
      <c r="AV37" s="390"/>
      <c r="AW37" s="265"/>
    </row>
    <row r="38" spans="1:49" ht="21" customHeight="1" x14ac:dyDescent="0.15">
      <c r="A38" s="90" t="s">
        <v>279</v>
      </c>
      <c r="V38" s="273" t="s">
        <v>363</v>
      </c>
      <c r="W38" s="273"/>
      <c r="X38" s="273"/>
      <c r="Y38" s="273"/>
      <c r="Z38" s="274"/>
      <c r="AA38" s="274"/>
      <c r="AB38" s="274"/>
      <c r="AC38" s="274"/>
      <c r="AD38" s="274"/>
      <c r="AE38" s="553">
        <f>W31</f>
        <v>0</v>
      </c>
      <c r="AF38" s="553"/>
      <c r="AG38" s="553"/>
      <c r="AH38" s="553"/>
      <c r="AI38" s="553"/>
      <c r="AJ38" s="553"/>
      <c r="AK38" s="553"/>
      <c r="AL38" s="274" t="s">
        <v>197</v>
      </c>
      <c r="AM38" s="396"/>
      <c r="AN38" s="396"/>
      <c r="AO38" s="396"/>
    </row>
    <row r="40" spans="1:49" ht="21" customHeight="1" x14ac:dyDescent="0.15">
      <c r="AP40" s="139"/>
      <c r="AQ40" s="139"/>
      <c r="AR40" s="139"/>
      <c r="AS40" s="139"/>
      <c r="AT40" s="139"/>
      <c r="AU40" s="139"/>
      <c r="AV40" s="139"/>
      <c r="AW40" s="136"/>
    </row>
    <row r="41" spans="1:49" ht="21" customHeight="1" x14ac:dyDescent="0.15">
      <c r="AP41" s="139"/>
      <c r="AQ41" s="139"/>
      <c r="AR41" s="139"/>
      <c r="AS41" s="139"/>
      <c r="AT41" s="139"/>
      <c r="AU41" s="139"/>
      <c r="AV41" s="139"/>
      <c r="AW41" s="136"/>
    </row>
    <row r="42" spans="1:49" ht="21" customHeight="1" x14ac:dyDescent="0.15">
      <c r="AP42" s="140"/>
      <c r="AQ42" s="141"/>
      <c r="AR42" s="141"/>
      <c r="AS42" s="141"/>
      <c r="AT42" s="141"/>
      <c r="AU42" s="141"/>
      <c r="AV42" s="141"/>
      <c r="AW42" s="136"/>
    </row>
    <row r="43" spans="1:49" ht="21" customHeight="1" x14ac:dyDescent="0.15">
      <c r="AP43" s="140"/>
      <c r="AQ43" s="141"/>
      <c r="AR43" s="141"/>
      <c r="AS43" s="141"/>
      <c r="AT43" s="141"/>
      <c r="AU43" s="141"/>
      <c r="AV43" s="141"/>
      <c r="AW43" s="136"/>
    </row>
    <row r="44" spans="1:49" ht="21" customHeight="1" x14ac:dyDescent="0.15">
      <c r="AP44" s="140"/>
      <c r="AQ44" s="141"/>
      <c r="AR44" s="141"/>
      <c r="AS44" s="141"/>
      <c r="AT44" s="141"/>
      <c r="AU44" s="141"/>
      <c r="AV44" s="141"/>
    </row>
  </sheetData>
  <sheetProtection selectLockedCells="1"/>
  <mergeCells count="123">
    <mergeCell ref="AN37:AP37"/>
    <mergeCell ref="AQ37:AV37"/>
    <mergeCell ref="AE38:AK38"/>
    <mergeCell ref="AM38:AO38"/>
    <mergeCell ref="A37:C37"/>
    <mergeCell ref="D37:I37"/>
    <mergeCell ref="J37:O37"/>
    <mergeCell ref="P37:U37"/>
    <mergeCell ref="V37:AA37"/>
    <mergeCell ref="AC37:AK37"/>
    <mergeCell ref="A36:C36"/>
    <mergeCell ref="D36:I36"/>
    <mergeCell ref="J36:O36"/>
    <mergeCell ref="P36:U36"/>
    <mergeCell ref="V36:AA36"/>
    <mergeCell ref="AC36:AK36"/>
    <mergeCell ref="AN36:AP36"/>
    <mergeCell ref="AQ36:AV36"/>
    <mergeCell ref="A35:C35"/>
    <mergeCell ref="D35:I35"/>
    <mergeCell ref="J35:O35"/>
    <mergeCell ref="P35:U35"/>
    <mergeCell ref="V35:AA35"/>
    <mergeCell ref="AC35:AK35"/>
    <mergeCell ref="A34:C34"/>
    <mergeCell ref="D34:I34"/>
    <mergeCell ref="J34:O34"/>
    <mergeCell ref="P34:U34"/>
    <mergeCell ref="V34:AA34"/>
    <mergeCell ref="AC34:AK34"/>
    <mergeCell ref="AN34:AV34"/>
    <mergeCell ref="AN35:AP35"/>
    <mergeCell ref="AQ35:AV35"/>
    <mergeCell ref="E29:V29"/>
    <mergeCell ref="W29:AA29"/>
    <mergeCell ref="AB29:AV29"/>
    <mergeCell ref="E30:V30"/>
    <mergeCell ref="W30:AA30"/>
    <mergeCell ref="AB30:AV30"/>
    <mergeCell ref="A31:V31"/>
    <mergeCell ref="W31:AA31"/>
    <mergeCell ref="AB31:AV31"/>
    <mergeCell ref="A26:D26"/>
    <mergeCell ref="E26:V26"/>
    <mergeCell ref="W26:AA26"/>
    <mergeCell ref="AB26:AV26"/>
    <mergeCell ref="A27:B30"/>
    <mergeCell ref="C27:D28"/>
    <mergeCell ref="E27:V27"/>
    <mergeCell ref="W27:AA27"/>
    <mergeCell ref="AB27:AC27"/>
    <mergeCell ref="AD27:AH27"/>
    <mergeCell ref="AI27:AK27"/>
    <mergeCell ref="AL27:AM27"/>
    <mergeCell ref="AN27:AP27"/>
    <mergeCell ref="AQ27:AS27"/>
    <mergeCell ref="E28:V28"/>
    <mergeCell ref="W28:AA28"/>
    <mergeCell ref="AB28:AC28"/>
    <mergeCell ref="AD28:AH28"/>
    <mergeCell ref="AI28:AK28"/>
    <mergeCell ref="AL28:AM28"/>
    <mergeCell ref="AN28:AP28"/>
    <mergeCell ref="AQ28:AS28"/>
    <mergeCell ref="AU28:AV28"/>
    <mergeCell ref="C29:D30"/>
    <mergeCell ref="A22:V22"/>
    <mergeCell ref="W22:AA22"/>
    <mergeCell ref="AB22:AV22"/>
    <mergeCell ref="A23:V23"/>
    <mergeCell ref="W23:AA23"/>
    <mergeCell ref="AB23:AV23"/>
    <mergeCell ref="W19:AA19"/>
    <mergeCell ref="AB19:AV19"/>
    <mergeCell ref="E20:V20"/>
    <mergeCell ref="W20:AA20"/>
    <mergeCell ref="AB20:AV20"/>
    <mergeCell ref="A21:V21"/>
    <mergeCell ref="W21:AA21"/>
    <mergeCell ref="AB21:AV21"/>
    <mergeCell ref="A14:B20"/>
    <mergeCell ref="AF15:AG15"/>
    <mergeCell ref="AN16:AO16"/>
    <mergeCell ref="AP16:AR16"/>
    <mergeCell ref="C17:D20"/>
    <mergeCell ref="E17:V17"/>
    <mergeCell ref="W17:AA17"/>
    <mergeCell ref="AB17:AV17"/>
    <mergeCell ref="E18:V18"/>
    <mergeCell ref="W18:AA18"/>
    <mergeCell ref="AB18:AV18"/>
    <mergeCell ref="E19:V19"/>
    <mergeCell ref="E16:V16"/>
    <mergeCell ref="W16:AA16"/>
    <mergeCell ref="AB16:AC16"/>
    <mergeCell ref="AD16:AG16"/>
    <mergeCell ref="AH16:AJ16"/>
    <mergeCell ref="AL16:AM16"/>
    <mergeCell ref="C14:D16"/>
    <mergeCell ref="E14:V14"/>
    <mergeCell ref="W14:AA14"/>
    <mergeCell ref="AB14:AE14"/>
    <mergeCell ref="AL14:AV14"/>
    <mergeCell ref="E15:V15"/>
    <mergeCell ref="W15:AA15"/>
    <mergeCell ref="AB15:AE15"/>
    <mergeCell ref="J8:AU8"/>
    <mergeCell ref="L9:R9"/>
    <mergeCell ref="S9:V9"/>
    <mergeCell ref="W9:AC9"/>
    <mergeCell ref="A13:D13"/>
    <mergeCell ref="E13:V13"/>
    <mergeCell ref="W13:AA13"/>
    <mergeCell ref="AB13:AV13"/>
    <mergeCell ref="AC1:AF1"/>
    <mergeCell ref="AG1:AS1"/>
    <mergeCell ref="A2:N3"/>
    <mergeCell ref="AC2:AF3"/>
    <mergeCell ref="AH4:AK4"/>
    <mergeCell ref="AL4:AM4"/>
    <mergeCell ref="AN4:AP4"/>
    <mergeCell ref="AQ4:AR4"/>
    <mergeCell ref="AS4:AU4"/>
  </mergeCells>
  <phoneticPr fontId="3"/>
  <dataValidations count="1">
    <dataValidation allowBlank="1" showErrorMessage="1" sqref="W27:AA32" xr:uid="{00000000-0002-0000-0700-000000000000}"/>
  </dataValidations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5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8"/>
  <sheetViews>
    <sheetView view="pageLayout" zoomScaleNormal="100" zoomScaleSheetLayoutView="100" workbookViewId="0">
      <selection activeCell="L45" sqref="L45"/>
    </sheetView>
  </sheetViews>
  <sheetFormatPr defaultColWidth="9" defaultRowHeight="13.5" x14ac:dyDescent="0.15"/>
  <cols>
    <col min="1" max="1" width="3" style="5" customWidth="1"/>
    <col min="2" max="2" width="21.375" style="5" bestFit="1" customWidth="1"/>
    <col min="3" max="4" width="3.625" style="5" customWidth="1"/>
    <col min="5" max="5" width="18.375" style="5" customWidth="1"/>
    <col min="6" max="6" width="3.625" style="5" customWidth="1"/>
    <col min="7" max="7" width="18.375" style="5" customWidth="1"/>
    <col min="8" max="8" width="3.625" style="5" customWidth="1"/>
    <col min="9" max="9" width="18.375" style="5" customWidth="1"/>
    <col min="10" max="10" width="3.625" style="5" customWidth="1"/>
    <col min="11" max="11" width="18.375" style="5" customWidth="1"/>
    <col min="12" max="12" width="10" style="5" customWidth="1"/>
    <col min="13" max="13" width="23.75" style="5" customWidth="1"/>
    <col min="14" max="16384" width="9" style="5"/>
  </cols>
  <sheetData>
    <row r="1" spans="1:13" ht="21" customHeight="1" x14ac:dyDescent="0.15">
      <c r="A1" s="357" t="s">
        <v>162</v>
      </c>
      <c r="B1" s="357"/>
      <c r="C1" s="554"/>
      <c r="D1" s="554"/>
      <c r="E1" s="554"/>
      <c r="F1" s="554"/>
      <c r="G1" s="7" t="s">
        <v>47</v>
      </c>
      <c r="H1" s="308"/>
      <c r="I1" s="308"/>
      <c r="J1" s="308"/>
      <c r="K1" s="308"/>
      <c r="L1" s="308"/>
      <c r="M1" s="308"/>
    </row>
    <row r="2" spans="1:13" ht="21" customHeight="1" x14ac:dyDescent="0.15">
      <c r="A2" s="357" t="s">
        <v>48</v>
      </c>
      <c r="B2" s="357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21" customHeight="1" x14ac:dyDescent="0.15">
      <c r="A3" s="214"/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21" customHeight="1" x14ac:dyDescent="0.15">
      <c r="A4" s="214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x14ac:dyDescent="0.15">
      <c r="A6" s="358" t="s">
        <v>44</v>
      </c>
      <c r="B6" s="359"/>
      <c r="C6" s="360" t="s">
        <v>18</v>
      </c>
      <c r="D6" s="357" t="s">
        <v>154</v>
      </c>
      <c r="E6" s="357"/>
      <c r="F6" s="357"/>
      <c r="G6" s="357"/>
      <c r="H6" s="357"/>
      <c r="I6" s="357"/>
      <c r="J6" s="357"/>
      <c r="K6" s="357"/>
      <c r="L6" s="357"/>
      <c r="M6" s="307" t="s">
        <v>292</v>
      </c>
    </row>
    <row r="7" spans="1:13" ht="19.5" customHeight="1" x14ac:dyDescent="0.15">
      <c r="A7" s="351"/>
      <c r="B7" s="349"/>
      <c r="C7" s="361"/>
      <c r="D7" s="351" t="s">
        <v>19</v>
      </c>
      <c r="E7" s="349"/>
      <c r="F7" s="351" t="s">
        <v>20</v>
      </c>
      <c r="G7" s="349"/>
      <c r="H7" s="351" t="s">
        <v>21</v>
      </c>
      <c r="I7" s="349"/>
      <c r="J7" s="351" t="s">
        <v>173</v>
      </c>
      <c r="K7" s="349"/>
      <c r="L7" s="349" t="s">
        <v>49</v>
      </c>
      <c r="M7" s="307"/>
    </row>
    <row r="8" spans="1:13" ht="19.5" customHeight="1" x14ac:dyDescent="0.15">
      <c r="A8" s="352"/>
      <c r="B8" s="353"/>
      <c r="C8" s="362"/>
      <c r="D8" s="352" t="s">
        <v>50</v>
      </c>
      <c r="E8" s="353"/>
      <c r="F8" s="352" t="s">
        <v>51</v>
      </c>
      <c r="G8" s="353"/>
      <c r="H8" s="352" t="s">
        <v>52</v>
      </c>
      <c r="I8" s="353"/>
      <c r="J8" s="352" t="s">
        <v>174</v>
      </c>
      <c r="K8" s="353"/>
      <c r="L8" s="350"/>
      <c r="M8" s="307"/>
    </row>
    <row r="9" spans="1:13" ht="42" customHeight="1" x14ac:dyDescent="0.15">
      <c r="A9" s="8" t="s">
        <v>22</v>
      </c>
      <c r="B9" s="9" t="s">
        <v>53</v>
      </c>
      <c r="C9" s="8">
        <v>2</v>
      </c>
      <c r="D9" s="73"/>
      <c r="E9" s="10" t="s">
        <v>54</v>
      </c>
      <c r="F9" s="73"/>
      <c r="G9" s="10" t="s">
        <v>26</v>
      </c>
      <c r="H9" s="138"/>
      <c r="I9" s="11" t="s">
        <v>55</v>
      </c>
      <c r="J9" s="11"/>
      <c r="K9" s="40"/>
      <c r="L9" s="50" t="str">
        <f>IF(D9="○",C9*1,IF(F9="○",C9*3,IF(H9="○",C9*5,IF(J9="○",C9*8,""))))</f>
        <v/>
      </c>
      <c r="M9" s="207"/>
    </row>
    <row r="10" spans="1:13" ht="42" customHeight="1" x14ac:dyDescent="0.15">
      <c r="A10" s="8" t="s">
        <v>23</v>
      </c>
      <c r="B10" s="9" t="s">
        <v>24</v>
      </c>
      <c r="C10" s="8">
        <v>1</v>
      </c>
      <c r="D10" s="73"/>
      <c r="E10" s="12" t="s">
        <v>27</v>
      </c>
      <c r="F10" s="73"/>
      <c r="G10" s="12" t="s">
        <v>28</v>
      </c>
      <c r="H10" s="146"/>
      <c r="I10" s="13"/>
      <c r="J10" s="145"/>
      <c r="K10" s="13"/>
      <c r="L10" s="50" t="str">
        <f>IF(D10="○",C10*1,IF(F10="○",C10*3,IF(H10="○",C10*5,IF(J10="○",C10*8,""))))</f>
        <v/>
      </c>
      <c r="M10" s="207"/>
    </row>
    <row r="11" spans="1:13" ht="21" customHeight="1" x14ac:dyDescent="0.15">
      <c r="A11" s="331" t="s">
        <v>33</v>
      </c>
      <c r="B11" s="344" t="s">
        <v>56</v>
      </c>
      <c r="C11" s="331">
        <v>1</v>
      </c>
      <c r="D11" s="320"/>
      <c r="E11" s="14" t="s">
        <v>57</v>
      </c>
      <c r="F11" s="320"/>
      <c r="G11" s="12" t="s">
        <v>58</v>
      </c>
      <c r="H11" s="320"/>
      <c r="I11" s="329" t="s">
        <v>59</v>
      </c>
      <c r="J11" s="318"/>
      <c r="K11" s="338"/>
      <c r="L11" s="316" t="str">
        <f>IF(D11="○",C11*1,IF(F11="○",C11*3,IF(H11="○",C11*5,IF(J11="○",C11*8,""))))</f>
        <v/>
      </c>
      <c r="M11" s="564"/>
    </row>
    <row r="12" spans="1:13" ht="21" customHeight="1" x14ac:dyDescent="0.15">
      <c r="A12" s="332"/>
      <c r="B12" s="346"/>
      <c r="C12" s="332"/>
      <c r="D12" s="326"/>
      <c r="E12" s="15" t="s">
        <v>60</v>
      </c>
      <c r="F12" s="326"/>
      <c r="G12" s="10" t="s">
        <v>61</v>
      </c>
      <c r="H12" s="326"/>
      <c r="I12" s="330"/>
      <c r="J12" s="319"/>
      <c r="K12" s="339"/>
      <c r="L12" s="317"/>
      <c r="M12" s="565"/>
    </row>
    <row r="13" spans="1:13" ht="42" customHeight="1" x14ac:dyDescent="0.15">
      <c r="A13" s="8" t="s">
        <v>34</v>
      </c>
      <c r="B13" s="9" t="s">
        <v>25</v>
      </c>
      <c r="C13" s="8">
        <v>2</v>
      </c>
      <c r="D13" s="73"/>
      <c r="E13" s="10" t="s">
        <v>29</v>
      </c>
      <c r="F13" s="73"/>
      <c r="G13" s="10" t="s">
        <v>62</v>
      </c>
      <c r="H13" s="119"/>
      <c r="I13" s="8" t="s">
        <v>63</v>
      </c>
      <c r="J13" s="145"/>
      <c r="K13" s="13"/>
      <c r="L13" s="50" t="str">
        <f>IF(D13="○",C13*1,IF(F13="○",C13*3,IF(H13="○",C13*5,IF(J13="○",C13*8,""))))</f>
        <v/>
      </c>
      <c r="M13" s="207"/>
    </row>
    <row r="14" spans="1:13" ht="42" customHeight="1" x14ac:dyDescent="0.15">
      <c r="A14" s="8" t="s">
        <v>35</v>
      </c>
      <c r="B14" s="9" t="s">
        <v>64</v>
      </c>
      <c r="C14" s="8">
        <v>3</v>
      </c>
      <c r="D14" s="73"/>
      <c r="E14" s="12" t="s">
        <v>65</v>
      </c>
      <c r="F14" s="11"/>
      <c r="G14" s="47"/>
      <c r="H14" s="145"/>
      <c r="I14" s="48"/>
      <c r="J14" s="145"/>
      <c r="K14" s="13"/>
      <c r="L14" s="50" t="str">
        <f>IF(D14="○",C14*1,IF(F14="○",C14*3,IF(H14="○",C14*5,IF(J14="○",C14*8,""))))</f>
        <v/>
      </c>
      <c r="M14" s="207"/>
    </row>
    <row r="15" spans="1:13" ht="21" customHeight="1" x14ac:dyDescent="0.15">
      <c r="A15" s="331" t="s">
        <v>36</v>
      </c>
      <c r="B15" s="344" t="s">
        <v>66</v>
      </c>
      <c r="C15" s="327">
        <v>1</v>
      </c>
      <c r="D15" s="320"/>
      <c r="E15" s="12" t="s">
        <v>67</v>
      </c>
      <c r="F15" s="320"/>
      <c r="G15" s="12" t="s">
        <v>68</v>
      </c>
      <c r="H15" s="320"/>
      <c r="I15" s="331" t="s">
        <v>69</v>
      </c>
      <c r="J15" s="318"/>
      <c r="K15" s="338"/>
      <c r="L15" s="316" t="str">
        <f>IF(D15="○",C15*1,IF(F15="○",C15*3,IF(H15="○",C15*5,IF(J15="○",C15*8,""))))</f>
        <v/>
      </c>
      <c r="M15" s="564"/>
    </row>
    <row r="16" spans="1:13" ht="21" customHeight="1" x14ac:dyDescent="0.15">
      <c r="A16" s="332"/>
      <c r="B16" s="346"/>
      <c r="C16" s="328"/>
      <c r="D16" s="326"/>
      <c r="E16" s="10" t="s">
        <v>70</v>
      </c>
      <c r="F16" s="326"/>
      <c r="G16" s="10" t="s">
        <v>71</v>
      </c>
      <c r="H16" s="326"/>
      <c r="I16" s="332"/>
      <c r="J16" s="319"/>
      <c r="K16" s="339"/>
      <c r="L16" s="317"/>
      <c r="M16" s="565"/>
    </row>
    <row r="17" spans="1:13" ht="42" customHeight="1" x14ac:dyDescent="0.15">
      <c r="A17" s="8" t="s">
        <v>37</v>
      </c>
      <c r="B17" s="9" t="s">
        <v>72</v>
      </c>
      <c r="C17" s="8">
        <v>1</v>
      </c>
      <c r="D17" s="73"/>
      <c r="E17" s="10" t="s">
        <v>73</v>
      </c>
      <c r="F17" s="138"/>
      <c r="G17" s="10" t="s">
        <v>74</v>
      </c>
      <c r="H17" s="166"/>
      <c r="I17" s="8" t="s">
        <v>175</v>
      </c>
      <c r="J17" s="166"/>
      <c r="K17" s="8" t="s">
        <v>176</v>
      </c>
      <c r="L17" s="50" t="str">
        <f>IF(D17="○",C17*1,IF(F17="○",C17*3,IF(H17="○",C17*5,IF(J17="○",C17*8,""))))</f>
        <v/>
      </c>
      <c r="M17" s="207"/>
    </row>
    <row r="18" spans="1:13" ht="21" customHeight="1" x14ac:dyDescent="0.15">
      <c r="A18" s="340" t="s">
        <v>38</v>
      </c>
      <c r="B18" s="342" t="s">
        <v>75</v>
      </c>
      <c r="C18" s="340">
        <v>3</v>
      </c>
      <c r="D18" s="320"/>
      <c r="E18" s="340" t="s">
        <v>76</v>
      </c>
      <c r="F18" s="320"/>
      <c r="G18" s="340" t="s">
        <v>17</v>
      </c>
      <c r="H18" s="320"/>
      <c r="I18" s="347" t="s">
        <v>180</v>
      </c>
      <c r="J18" s="320"/>
      <c r="K18" s="347" t="s">
        <v>181</v>
      </c>
      <c r="L18" s="324" t="str">
        <f>IF(D18="○",C18*1,IF(F18="○",C18*3,IF(H18="○",C18*5,IF(J18="○",C18*8,""))))</f>
        <v/>
      </c>
      <c r="M18" s="564"/>
    </row>
    <row r="19" spans="1:13" ht="21" customHeight="1" x14ac:dyDescent="0.15">
      <c r="A19" s="341"/>
      <c r="B19" s="343"/>
      <c r="C19" s="341"/>
      <c r="D19" s="321"/>
      <c r="E19" s="341"/>
      <c r="F19" s="326"/>
      <c r="G19" s="341"/>
      <c r="H19" s="326"/>
      <c r="I19" s="348"/>
      <c r="J19" s="326"/>
      <c r="K19" s="348"/>
      <c r="L19" s="325"/>
      <c r="M19" s="565"/>
    </row>
    <row r="20" spans="1:13" ht="18" customHeight="1" x14ac:dyDescent="0.15">
      <c r="A20" s="331" t="s">
        <v>39</v>
      </c>
      <c r="B20" s="344" t="s">
        <v>77</v>
      </c>
      <c r="C20" s="331">
        <v>1</v>
      </c>
      <c r="D20" s="320"/>
      <c r="E20" s="331" t="s">
        <v>30</v>
      </c>
      <c r="F20" s="320"/>
      <c r="G20" s="12" t="s">
        <v>30</v>
      </c>
      <c r="H20" s="320"/>
      <c r="I20" s="331" t="s">
        <v>178</v>
      </c>
      <c r="J20" s="320"/>
      <c r="K20" s="331" t="s">
        <v>179</v>
      </c>
      <c r="L20" s="324" t="str">
        <f>IF(D20="○",C20*1,IF(F20="○",C20*3,IF(H20="○",C20*5,IF(J20="○",C20*8,""))))</f>
        <v/>
      </c>
      <c r="M20" s="564"/>
    </row>
    <row r="21" spans="1:13" ht="18" customHeight="1" x14ac:dyDescent="0.15">
      <c r="A21" s="332"/>
      <c r="B21" s="345"/>
      <c r="C21" s="332"/>
      <c r="D21" s="326"/>
      <c r="E21" s="332"/>
      <c r="F21" s="326"/>
      <c r="G21" s="42" t="s">
        <v>177</v>
      </c>
      <c r="H21" s="326"/>
      <c r="I21" s="332"/>
      <c r="J21" s="326"/>
      <c r="K21" s="332"/>
      <c r="L21" s="325"/>
      <c r="M21" s="565"/>
    </row>
    <row r="22" spans="1:13" ht="21" customHeight="1" x14ac:dyDescent="0.15">
      <c r="A22" s="327" t="s">
        <v>40</v>
      </c>
      <c r="B22" s="16" t="s">
        <v>78</v>
      </c>
      <c r="C22" s="331">
        <v>1</v>
      </c>
      <c r="D22" s="320"/>
      <c r="E22" s="331" t="s">
        <v>79</v>
      </c>
      <c r="F22" s="320"/>
      <c r="G22" s="331" t="s">
        <v>80</v>
      </c>
      <c r="H22" s="320"/>
      <c r="I22" s="331" t="s">
        <v>81</v>
      </c>
      <c r="J22" s="318"/>
      <c r="K22" s="338"/>
      <c r="L22" s="316" t="str">
        <f>IF(D22="○",C22*1,IF(F22="○",C22*3,IF(H22="○",C22*5,IF(J22="○",C22*8,""))))</f>
        <v/>
      </c>
      <c r="M22" s="564"/>
    </row>
    <row r="23" spans="1:13" ht="21" customHeight="1" x14ac:dyDescent="0.15">
      <c r="A23" s="328"/>
      <c r="B23" s="17" t="s">
        <v>82</v>
      </c>
      <c r="C23" s="332"/>
      <c r="D23" s="326"/>
      <c r="E23" s="332"/>
      <c r="F23" s="326"/>
      <c r="G23" s="332"/>
      <c r="H23" s="326"/>
      <c r="I23" s="332"/>
      <c r="J23" s="319"/>
      <c r="K23" s="339"/>
      <c r="L23" s="317"/>
      <c r="M23" s="565"/>
    </row>
    <row r="24" spans="1:13" ht="42" customHeight="1" x14ac:dyDescent="0.15">
      <c r="A24" s="8" t="s">
        <v>41</v>
      </c>
      <c r="B24" s="18" t="s">
        <v>182</v>
      </c>
      <c r="C24" s="8">
        <v>2</v>
      </c>
      <c r="D24" s="74"/>
      <c r="E24" s="8" t="s">
        <v>83</v>
      </c>
      <c r="F24" s="71"/>
      <c r="G24" s="8" t="s">
        <v>84</v>
      </c>
      <c r="H24" s="118"/>
      <c r="I24" s="8" t="s">
        <v>183</v>
      </c>
      <c r="J24" s="137"/>
      <c r="K24" s="8" t="s">
        <v>184</v>
      </c>
      <c r="L24" s="50" t="str">
        <f>IF(D24="○",C24*1,IF(F24="○",C24*3,IF(H24="○",C24*5,IF(J24="○",C24*8,""))))</f>
        <v/>
      </c>
      <c r="M24" s="207"/>
    </row>
    <row r="25" spans="1:13" ht="36" customHeight="1" x14ac:dyDescent="0.15">
      <c r="A25" s="8" t="s">
        <v>42</v>
      </c>
      <c r="B25" s="16" t="s">
        <v>86</v>
      </c>
      <c r="C25" s="8">
        <v>1</v>
      </c>
      <c r="D25" s="74"/>
      <c r="E25" s="8" t="s">
        <v>83</v>
      </c>
      <c r="F25" s="71"/>
      <c r="G25" s="8" t="s">
        <v>84</v>
      </c>
      <c r="H25" s="118"/>
      <c r="I25" s="8" t="s">
        <v>85</v>
      </c>
      <c r="J25" s="145"/>
      <c r="K25" s="13"/>
      <c r="L25" s="50" t="str">
        <f>IF(D25="○",C25*1,IF(F25="○",C25*3,IF(H25="○",C25*5,IF(J25="○",C25*8,""))))</f>
        <v/>
      </c>
      <c r="M25" s="207"/>
    </row>
    <row r="26" spans="1:13" ht="21" customHeight="1" x14ac:dyDescent="0.15">
      <c r="A26" s="327" t="s">
        <v>43</v>
      </c>
      <c r="B26" s="16" t="s">
        <v>191</v>
      </c>
      <c r="C26" s="323">
        <v>1</v>
      </c>
      <c r="D26" s="322"/>
      <c r="E26" s="323" t="s">
        <v>185</v>
      </c>
      <c r="F26" s="322"/>
      <c r="G26" s="323" t="s">
        <v>186</v>
      </c>
      <c r="H26" s="320"/>
      <c r="I26" s="323" t="s">
        <v>187</v>
      </c>
      <c r="J26" s="320"/>
      <c r="K26" s="323" t="s">
        <v>188</v>
      </c>
      <c r="L26" s="316" t="str">
        <f>IF(D26="○",C26*1,IF(F26="○",C26*3,IF(H26="○",C26*5,IF(J26="○",C26*8,""))))</f>
        <v/>
      </c>
      <c r="M26" s="564"/>
    </row>
    <row r="27" spans="1:13" ht="21" customHeight="1" x14ac:dyDescent="0.15">
      <c r="A27" s="328"/>
      <c r="B27" s="17" t="s">
        <v>192</v>
      </c>
      <c r="C27" s="323"/>
      <c r="D27" s="322"/>
      <c r="E27" s="323"/>
      <c r="F27" s="322"/>
      <c r="G27" s="323"/>
      <c r="H27" s="326"/>
      <c r="I27" s="323"/>
      <c r="J27" s="326"/>
      <c r="K27" s="323"/>
      <c r="L27" s="317"/>
      <c r="M27" s="565"/>
    </row>
    <row r="28" spans="1:13" ht="42" customHeight="1" x14ac:dyDescent="0.15">
      <c r="A28" s="65" t="s">
        <v>216</v>
      </c>
      <c r="B28" s="80" t="s">
        <v>201</v>
      </c>
      <c r="C28" s="62">
        <v>1</v>
      </c>
      <c r="D28" s="169"/>
      <c r="E28" s="13"/>
      <c r="F28" s="71"/>
      <c r="G28" s="66" t="s">
        <v>202</v>
      </c>
      <c r="H28" s="165"/>
      <c r="I28" s="66" t="s">
        <v>203</v>
      </c>
      <c r="J28" s="169"/>
      <c r="K28" s="13"/>
      <c r="L28" s="50" t="str">
        <f>IF(D28="○",C28*1,IF(F28="○",C28*3,IF(H28="○",C28*5,IF(J28="○",C28*8,""))))</f>
        <v/>
      </c>
      <c r="M28" s="207"/>
    </row>
    <row r="29" spans="1:13" ht="21" customHeight="1" x14ac:dyDescent="0.15">
      <c r="A29" s="327" t="s">
        <v>90</v>
      </c>
      <c r="B29" s="16" t="s">
        <v>88</v>
      </c>
      <c r="C29" s="331">
        <v>3</v>
      </c>
      <c r="D29" s="320"/>
      <c r="E29" s="323" t="s">
        <v>96</v>
      </c>
      <c r="F29" s="320"/>
      <c r="G29" s="323" t="s">
        <v>369</v>
      </c>
      <c r="H29" s="320"/>
      <c r="I29" s="323" t="s">
        <v>370</v>
      </c>
      <c r="J29" s="320"/>
      <c r="K29" s="323" t="s">
        <v>371</v>
      </c>
      <c r="L29" s="316" t="str">
        <f>IF(D29="○",C29*1,IF(F29="○",C29*3,IF(H29="○",C29*5,IF(J29="○",C29*8,""))))</f>
        <v/>
      </c>
      <c r="M29" s="564"/>
    </row>
    <row r="30" spans="1:13" ht="21" customHeight="1" x14ac:dyDescent="0.15">
      <c r="A30" s="328"/>
      <c r="B30" s="19" t="s">
        <v>89</v>
      </c>
      <c r="C30" s="332"/>
      <c r="D30" s="321"/>
      <c r="E30" s="323"/>
      <c r="F30" s="326"/>
      <c r="G30" s="323"/>
      <c r="H30" s="326"/>
      <c r="I30" s="323"/>
      <c r="J30" s="326"/>
      <c r="K30" s="323"/>
      <c r="L30" s="317"/>
      <c r="M30" s="565"/>
    </row>
    <row r="31" spans="1:13" ht="21" customHeight="1" x14ac:dyDescent="0.15">
      <c r="A31" s="327" t="s">
        <v>217</v>
      </c>
      <c r="B31" s="16" t="s">
        <v>91</v>
      </c>
      <c r="C31" s="329">
        <v>2</v>
      </c>
      <c r="D31" s="320"/>
      <c r="E31" s="336">
        <v>0</v>
      </c>
      <c r="F31" s="314" t="s">
        <v>6</v>
      </c>
      <c r="G31" s="334" t="s">
        <v>199</v>
      </c>
      <c r="H31" s="78"/>
      <c r="I31" s="38"/>
      <c r="J31" s="38"/>
      <c r="K31" s="69"/>
      <c r="L31" s="316">
        <f>C31*E31</f>
        <v>0</v>
      </c>
      <c r="M31" s="564"/>
    </row>
    <row r="32" spans="1:13" ht="21" customHeight="1" x14ac:dyDescent="0.15">
      <c r="A32" s="328"/>
      <c r="B32" s="17" t="s">
        <v>92</v>
      </c>
      <c r="C32" s="330"/>
      <c r="D32" s="321"/>
      <c r="E32" s="337"/>
      <c r="F32" s="315"/>
      <c r="G32" s="335"/>
      <c r="H32" s="24"/>
      <c r="I32" s="39"/>
      <c r="J32" s="39"/>
      <c r="K32" s="70"/>
      <c r="L32" s="317"/>
      <c r="M32" s="565"/>
    </row>
    <row r="33" spans="1:15" ht="42" customHeight="1" x14ac:dyDescent="0.15">
      <c r="A33" s="15" t="s">
        <v>95</v>
      </c>
      <c r="B33" s="18" t="s">
        <v>198</v>
      </c>
      <c r="C33" s="64">
        <v>2</v>
      </c>
      <c r="D33" s="74"/>
      <c r="E33" s="81">
        <v>0</v>
      </c>
      <c r="F33" s="24" t="s">
        <v>6</v>
      </c>
      <c r="G33" s="41" t="s">
        <v>199</v>
      </c>
      <c r="H33" s="22"/>
      <c r="I33" s="41"/>
      <c r="J33" s="41"/>
      <c r="K33" s="60"/>
      <c r="L33" s="75">
        <f>C33*E33</f>
        <v>0</v>
      </c>
      <c r="M33" s="207"/>
    </row>
    <row r="34" spans="1:15" ht="42" customHeight="1" x14ac:dyDescent="0.15">
      <c r="A34" s="8" t="s">
        <v>97</v>
      </c>
      <c r="B34" s="17" t="s">
        <v>94</v>
      </c>
      <c r="C34" s="8">
        <v>5</v>
      </c>
      <c r="D34" s="72"/>
      <c r="E34" s="82">
        <v>0</v>
      </c>
      <c r="F34" s="79" t="s">
        <v>6</v>
      </c>
      <c r="G34" s="38" t="s">
        <v>199</v>
      </c>
      <c r="H34" s="78"/>
      <c r="I34" s="38"/>
      <c r="J34" s="68"/>
      <c r="K34" s="69"/>
      <c r="L34" s="50">
        <f>C34*E34</f>
        <v>0</v>
      </c>
      <c r="M34" s="207"/>
    </row>
    <row r="35" spans="1:15" ht="42" customHeight="1" x14ac:dyDescent="0.15">
      <c r="A35" s="8" t="s">
        <v>218</v>
      </c>
      <c r="B35" s="85" t="s">
        <v>207</v>
      </c>
      <c r="C35" s="8">
        <v>5</v>
      </c>
      <c r="D35" s="51"/>
      <c r="E35" s="8" t="s">
        <v>208</v>
      </c>
      <c r="F35" s="133"/>
      <c r="G35" s="8" t="s">
        <v>247</v>
      </c>
      <c r="H35" s="134"/>
      <c r="I35" s="8" t="s">
        <v>248</v>
      </c>
      <c r="J35" s="173"/>
      <c r="K35" s="13"/>
      <c r="L35" s="86" t="str">
        <f>IF(D35="○",C35*1,IF(F35="○",C35*3,IF(H35="○",C35*5,IF(J35="○",C35*8,""))))</f>
        <v/>
      </c>
      <c r="M35" s="207"/>
    </row>
    <row r="36" spans="1:15" ht="21" customHeight="1" x14ac:dyDescent="0.15">
      <c r="A36" s="327" t="s">
        <v>219</v>
      </c>
      <c r="B36" s="555" t="s">
        <v>211</v>
      </c>
      <c r="C36" s="331">
        <v>1</v>
      </c>
      <c r="D36" s="320"/>
      <c r="E36" s="338"/>
      <c r="F36" s="320"/>
      <c r="G36" s="331" t="s">
        <v>212</v>
      </c>
      <c r="H36" s="321"/>
      <c r="I36" s="563" t="s">
        <v>213</v>
      </c>
      <c r="J36" s="318"/>
      <c r="K36" s="558"/>
      <c r="L36" s="316" t="str">
        <f>IF(D36="○",C36*1,IF(F36="○",C36*3,IF(H36="○",C36*5,IF(J36="○",C36*8,""))))</f>
        <v/>
      </c>
      <c r="M36" s="564"/>
    </row>
    <row r="37" spans="1:15" ht="21" customHeight="1" x14ac:dyDescent="0.15">
      <c r="A37" s="328"/>
      <c r="B37" s="556"/>
      <c r="C37" s="332"/>
      <c r="D37" s="326"/>
      <c r="E37" s="339"/>
      <c r="F37" s="326"/>
      <c r="G37" s="332"/>
      <c r="H37" s="326"/>
      <c r="I37" s="563"/>
      <c r="J37" s="319"/>
      <c r="K37" s="339"/>
      <c r="L37" s="317"/>
      <c r="M37" s="565"/>
    </row>
    <row r="38" spans="1:15" ht="42" customHeight="1" x14ac:dyDescent="0.15">
      <c r="A38" s="8" t="s">
        <v>210</v>
      </c>
      <c r="B38" s="17" t="s">
        <v>99</v>
      </c>
      <c r="C38" s="8">
        <v>2</v>
      </c>
      <c r="D38" s="167"/>
      <c r="E38" s="8" t="s">
        <v>189</v>
      </c>
      <c r="F38" s="71"/>
      <c r="G38" s="8" t="s">
        <v>190</v>
      </c>
      <c r="H38" s="167"/>
      <c r="I38" s="8" t="s">
        <v>100</v>
      </c>
      <c r="J38" s="145"/>
      <c r="K38" s="13"/>
      <c r="L38" s="50" t="str">
        <f>IF(D38="○",C38*1,IF(F38="○",C38*3,IF(H38="○",C38*5,IF(J38="○",C38*8,""))))</f>
        <v/>
      </c>
      <c r="M38" s="207"/>
    </row>
    <row r="39" spans="1:15" ht="42" customHeight="1" x14ac:dyDescent="0.15">
      <c r="A39" s="8" t="s">
        <v>220</v>
      </c>
      <c r="B39" s="9" t="s">
        <v>102</v>
      </c>
      <c r="C39" s="8">
        <v>5</v>
      </c>
      <c r="D39" s="74"/>
      <c r="E39" s="8" t="s">
        <v>103</v>
      </c>
      <c r="F39" s="145"/>
      <c r="G39" s="13"/>
      <c r="H39" s="145"/>
      <c r="I39" s="13"/>
      <c r="J39" s="145"/>
      <c r="K39" s="13"/>
      <c r="L39" s="86" t="str">
        <f>IF(D39="○",C39*1,IF(F39="○",C39*3,IF(H39="○",C39*5,IF(J39="○",C39*8,""))))</f>
        <v/>
      </c>
      <c r="M39" s="209"/>
    </row>
    <row r="40" spans="1:15" ht="18" customHeight="1" x14ac:dyDescent="0.15">
      <c r="A40" s="559" t="s">
        <v>101</v>
      </c>
      <c r="B40" s="334"/>
      <c r="C40" s="334"/>
      <c r="D40" s="560"/>
      <c r="E40" s="327"/>
      <c r="F40" s="314"/>
      <c r="G40" s="314"/>
      <c r="H40" s="314"/>
      <c r="I40" s="314"/>
      <c r="J40" s="314"/>
      <c r="K40" s="329"/>
      <c r="L40" s="557">
        <f>SUM(L9:L39)</f>
        <v>0</v>
      </c>
      <c r="M40" s="414"/>
    </row>
    <row r="41" spans="1:15" ht="18" customHeight="1" x14ac:dyDescent="0.15">
      <c r="A41" s="561"/>
      <c r="B41" s="335"/>
      <c r="C41" s="335"/>
      <c r="D41" s="562"/>
      <c r="E41" s="328"/>
      <c r="F41" s="315"/>
      <c r="G41" s="315"/>
      <c r="H41" s="315"/>
      <c r="I41" s="315"/>
      <c r="J41" s="315"/>
      <c r="K41" s="330"/>
      <c r="L41" s="557"/>
      <c r="M41" s="566"/>
    </row>
    <row r="42" spans="1:15" ht="18" customHeight="1" x14ac:dyDescent="0.15">
      <c r="A42" s="77" t="s">
        <v>215</v>
      </c>
      <c r="B42" s="68"/>
      <c r="C42" s="309">
        <f>L40</f>
        <v>0</v>
      </c>
      <c r="D42" s="309"/>
      <c r="E42" s="87" t="s">
        <v>214</v>
      </c>
      <c r="F42" s="87"/>
      <c r="G42" s="310">
        <v>1</v>
      </c>
      <c r="H42" s="310"/>
      <c r="I42" s="88" t="s">
        <v>156</v>
      </c>
      <c r="J42" s="88"/>
      <c r="K42" s="88"/>
      <c r="L42" s="89">
        <f>C42*4000*G42</f>
        <v>0</v>
      </c>
      <c r="M42" s="46"/>
      <c r="N42" s="46"/>
      <c r="O42" s="46"/>
    </row>
    <row r="43" spans="1:15" ht="18" customHeight="1" x14ac:dyDescent="0.15">
      <c r="A43" s="20"/>
      <c r="B43" s="43"/>
      <c r="C43" s="22"/>
      <c r="D43" s="22"/>
      <c r="E43" s="22"/>
      <c r="F43" s="22"/>
      <c r="G43" s="21"/>
      <c r="H43" s="21"/>
      <c r="I43" s="23"/>
      <c r="J43" s="23"/>
      <c r="K43" s="23"/>
      <c r="L43" s="44"/>
      <c r="M43" s="46"/>
    </row>
    <row r="44" spans="1:15" ht="18" customHeight="1" x14ac:dyDescent="0.15">
      <c r="A44" s="44"/>
      <c r="B44" s="45"/>
      <c r="C44" s="22"/>
      <c r="D44" s="22"/>
      <c r="E44" s="22"/>
      <c r="F44" s="22"/>
      <c r="G44" s="21"/>
      <c r="H44" s="21"/>
      <c r="I44" s="22"/>
      <c r="J44" s="22"/>
      <c r="K44" s="22"/>
      <c r="L44" s="44"/>
    </row>
    <row r="45" spans="1:15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8" spans="1:15" x14ac:dyDescent="0.15">
      <c r="L48" s="207"/>
    </row>
  </sheetData>
  <sheetProtection selectLockedCells="1"/>
  <protectedRanges>
    <protectedRange sqref="A1:A4 K9:K18 L9:L21 E9:J14 E15:E17 E39:L39 E38:G38 I38:L38 E22:L37 E20:K21 E18:J19 G15:G17 I17 I15:J16" name="治験依頼者入力箇所"/>
  </protectedRanges>
  <mergeCells count="128">
    <mergeCell ref="M36:M37"/>
    <mergeCell ref="M31:M32"/>
    <mergeCell ref="M29:M30"/>
    <mergeCell ref="M26:M27"/>
    <mergeCell ref="M40:M41"/>
    <mergeCell ref="M6:M8"/>
    <mergeCell ref="M22:M23"/>
    <mergeCell ref="M20:M21"/>
    <mergeCell ref="M18:M19"/>
    <mergeCell ref="M15:M16"/>
    <mergeCell ref="M11:M12"/>
    <mergeCell ref="C42:D42"/>
    <mergeCell ref="G42:H42"/>
    <mergeCell ref="L31:L32"/>
    <mergeCell ref="A36:A37"/>
    <mergeCell ref="C36:C37"/>
    <mergeCell ref="D36:D37"/>
    <mergeCell ref="E36:E37"/>
    <mergeCell ref="F36:F37"/>
    <mergeCell ref="G36:G37"/>
    <mergeCell ref="H36:H37"/>
    <mergeCell ref="C31:C32"/>
    <mergeCell ref="D31:D32"/>
    <mergeCell ref="E31:E32"/>
    <mergeCell ref="F31:F32"/>
    <mergeCell ref="G31:G32"/>
    <mergeCell ref="B36:B37"/>
    <mergeCell ref="E40:K41"/>
    <mergeCell ref="L40:L41"/>
    <mergeCell ref="K36:K37"/>
    <mergeCell ref="L36:L37"/>
    <mergeCell ref="A40:D41"/>
    <mergeCell ref="I36:I37"/>
    <mergeCell ref="J36:J37"/>
    <mergeCell ref="A31:A32"/>
    <mergeCell ref="G29:G30"/>
    <mergeCell ref="H29:H30"/>
    <mergeCell ref="I29:I30"/>
    <mergeCell ref="J29:J30"/>
    <mergeCell ref="K29:K30"/>
    <mergeCell ref="L29:L30"/>
    <mergeCell ref="H26:H27"/>
    <mergeCell ref="I26:I27"/>
    <mergeCell ref="J26:J27"/>
    <mergeCell ref="K26:K27"/>
    <mergeCell ref="L26:L27"/>
    <mergeCell ref="G26:G27"/>
    <mergeCell ref="A29:A30"/>
    <mergeCell ref="C29:C30"/>
    <mergeCell ref="D29:D30"/>
    <mergeCell ref="E29:E30"/>
    <mergeCell ref="F29:F30"/>
    <mergeCell ref="A26:A27"/>
    <mergeCell ref="C26:C27"/>
    <mergeCell ref="D26:D27"/>
    <mergeCell ref="E26:E27"/>
    <mergeCell ref="F26:F27"/>
    <mergeCell ref="K22:K23"/>
    <mergeCell ref="I18:I19"/>
    <mergeCell ref="L22:L23"/>
    <mergeCell ref="H20:H21"/>
    <mergeCell ref="I20:I21"/>
    <mergeCell ref="J20:J21"/>
    <mergeCell ref="K20:K21"/>
    <mergeCell ref="L20:L21"/>
    <mergeCell ref="K18:K19"/>
    <mergeCell ref="L18:L19"/>
    <mergeCell ref="G18:G19"/>
    <mergeCell ref="H18:H19"/>
    <mergeCell ref="J18:J19"/>
    <mergeCell ref="A20:A21"/>
    <mergeCell ref="B20:B21"/>
    <mergeCell ref="C20:C21"/>
    <mergeCell ref="D20:D21"/>
    <mergeCell ref="E20:E21"/>
    <mergeCell ref="G22:G23"/>
    <mergeCell ref="H22:H23"/>
    <mergeCell ref="I22:I23"/>
    <mergeCell ref="J22:J23"/>
    <mergeCell ref="A18:A19"/>
    <mergeCell ref="B18:B19"/>
    <mergeCell ref="C18:C19"/>
    <mergeCell ref="D18:D19"/>
    <mergeCell ref="E18:E19"/>
    <mergeCell ref="F18:F19"/>
    <mergeCell ref="F20:F21"/>
    <mergeCell ref="A22:A23"/>
    <mergeCell ref="C22:C23"/>
    <mergeCell ref="D22:D23"/>
    <mergeCell ref="E22:E23"/>
    <mergeCell ref="F22:F23"/>
    <mergeCell ref="I11:I12"/>
    <mergeCell ref="J11:J12"/>
    <mergeCell ref="K11:K12"/>
    <mergeCell ref="L11:L12"/>
    <mergeCell ref="A15:A16"/>
    <mergeCell ref="B15:B16"/>
    <mergeCell ref="C15:C16"/>
    <mergeCell ref="D15:D16"/>
    <mergeCell ref="F15:F16"/>
    <mergeCell ref="H15:H16"/>
    <mergeCell ref="A11:A12"/>
    <mergeCell ref="B11:B12"/>
    <mergeCell ref="C11:C12"/>
    <mergeCell ref="D11:D12"/>
    <mergeCell ref="F11:F12"/>
    <mergeCell ref="H11:H12"/>
    <mergeCell ref="I15:I16"/>
    <mergeCell ref="J15:J16"/>
    <mergeCell ref="K15:K16"/>
    <mergeCell ref="L15:L16"/>
    <mergeCell ref="H7:I7"/>
    <mergeCell ref="J7:K7"/>
    <mergeCell ref="L7:L8"/>
    <mergeCell ref="D8:E8"/>
    <mergeCell ref="F8:G8"/>
    <mergeCell ref="H8:I8"/>
    <mergeCell ref="J8:K8"/>
    <mergeCell ref="A1:B1"/>
    <mergeCell ref="C1:F1"/>
    <mergeCell ref="A2:B2"/>
    <mergeCell ref="H1:M1"/>
    <mergeCell ref="C2:M2"/>
    <mergeCell ref="A6:B8"/>
    <mergeCell ref="C6:C8"/>
    <mergeCell ref="D6:L6"/>
    <mergeCell ref="D7:E7"/>
    <mergeCell ref="F7:G7"/>
  </mergeCells>
  <phoneticPr fontId="3"/>
  <dataValidations count="1">
    <dataValidation type="list" allowBlank="1" showInputMessage="1" showErrorMessage="1" sqref="F38:F39 F9:F26 F28:F29 H15:H26 J24 F35:F36 H11:H13 H9 D9:D39 H38 H28:H29 J29 J26 J17:J21" xr:uid="{00000000-0002-0000-0800-000000000000}">
      <formula1>"○"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2" orientation="portrait" r:id="rId1"/>
  <headerFooter>
    <oddHeader>&amp;C&amp;22
CRC_研究経費ポイント算出表&amp;R別紙３-1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経費算定ポイント算出表（医薬品）</vt:lpstr>
      <vt:lpstr>治験薬ポイント算出表</vt:lpstr>
      <vt:lpstr>経費算定明細書</vt:lpstr>
      <vt:lpstr>IRB審査費用2年目以降（作成不要）</vt:lpstr>
      <vt:lpstr>モニタリング費用（作成不要）</vt:lpstr>
      <vt:lpstr>治験薬管理経費（作成不要）</vt:lpstr>
      <vt:lpstr>経費算定ポイント算出表（終了が定まっていない治験)</vt:lpstr>
      <vt:lpstr>経費算定明細書 （終了が定まっていない治験）</vt:lpstr>
      <vt:lpstr>CRC_ポイント算出表</vt:lpstr>
      <vt:lpstr>CRC_ポイント算出表(終了が定まっていない治験)</vt:lpstr>
      <vt:lpstr>経費算定明細書 (CRC)</vt:lpstr>
      <vt:lpstr>'IRB審査費用2年目以降（作成不要）'!OLE_LINK1</vt:lpstr>
      <vt:lpstr>経費算定明細書!OLE_LINK1</vt:lpstr>
      <vt:lpstr>'経費算定明細書 （終了が定まっていない治験）'!OLE_LINK1</vt:lpstr>
      <vt:lpstr>CRC_ポイント算出表!Print_Area</vt:lpstr>
      <vt:lpstr>'IRB審査費用2年目以降（作成不要）'!Print_Area</vt:lpstr>
      <vt:lpstr>'モニタリング費用（作成不要）'!Print_Area</vt:lpstr>
      <vt:lpstr>'経費算定ポイント算出表（医薬品）'!Print_Area</vt:lpstr>
      <vt:lpstr>'経費算定ポイント算出表（終了が定まっていない治験)'!Print_Area</vt:lpstr>
      <vt:lpstr>経費算定明細書!Print_Area</vt:lpstr>
      <vt:lpstr>'経費算定明細書 (CRC)'!Print_Area</vt:lpstr>
      <vt:lpstr>'経費算定明細書 （終了が定まっていない治験）'!Print_Area</vt:lpstr>
      <vt:lpstr>'治験薬管理経費（作成不要）'!Print_Area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0780414b</dc:creator>
  <cp:lastModifiedBy>Administrator</cp:lastModifiedBy>
  <cp:lastPrinted>2019-11-28T02:42:21Z</cp:lastPrinted>
  <dcterms:created xsi:type="dcterms:W3CDTF">2008-10-17T06:15:49Z</dcterms:created>
  <dcterms:modified xsi:type="dcterms:W3CDTF">2019-12-04T00:20:08Z</dcterms:modified>
</cp:coreProperties>
</file>